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TransShare/MTA class notes/MTA 2022 Governance/MTA 22-1 T reports - State funding/"/>
    </mc:Choice>
  </mc:AlternateContent>
  <xr:revisionPtr revIDLastSave="0" documentId="13_ncr:1_{16FB5263-666D-1246-90EE-28F3E7FCCABD}" xr6:coauthVersionLast="47" xr6:coauthVersionMax="47" xr10:uidLastSave="{00000000-0000-0000-0000-000000000000}"/>
  <bookViews>
    <workbookView xWindow="6500" yWindow="500" windowWidth="33420" windowHeight="19320" tabRatio="500" xr2:uid="{00000000-000D-0000-FFFF-FFFF00000000}"/>
  </bookViews>
  <sheets>
    <sheet name="Cost analysis calculator" sheetId="4" r:id="rId1"/>
  </sheets>
  <definedNames>
    <definedName name="ADM">#REF!</definedName>
    <definedName name="amort">'Cost analysis calculator'!$Q$48</definedName>
    <definedName name="cca">#REF!</definedName>
    <definedName name="data">#REF!</definedName>
    <definedName name="data1">#REF!</definedName>
    <definedName name="density">#REF!</definedName>
    <definedName name="distirn">'Cost analysis calculator'!$J$8</definedName>
    <definedName name="districtcounty1">#REF!</definedName>
    <definedName name="districts">#REF!</definedName>
    <definedName name="efficiency">#REF!</definedName>
    <definedName name="lookup">#REF!</definedName>
    <definedName name="milebase">#REF!</definedName>
    <definedName name="ORG_IRN">#REF!</definedName>
    <definedName name="_xlnm.Print_Area" localSheetId="0">'Cost analysis calculator'!$A$8:$S$61</definedName>
    <definedName name="riderbase">#REF!</definedName>
    <definedName name="speced">#REF!</definedName>
    <definedName name="SSI">#REF!</definedName>
    <definedName name="Type1acost">'Cost analysis calculator'!$C$26</definedName>
    <definedName name="Type1ariders">'Cost analysis calculator'!$E$26</definedName>
    <definedName name="Type1cost">'Cost analysis calculator'!$C$25</definedName>
    <definedName name="Type1miles">'Cost analysis calculator'!$G$25</definedName>
    <definedName name="Type1riders">'Cost analysis calculator'!$E$25</definedName>
    <definedName name="TypeIamiles">'Cost analysis calculator'!$G$26</definedName>
    <definedName name="TypeIIcost">'Cost analysis calculator'!$C$27</definedName>
    <definedName name="TypeIIIcost">'Cost analysis calculator'!$C$28</definedName>
    <definedName name="TypeIIImiles">'Cost analysis calculator'!$G$28</definedName>
    <definedName name="TypeIIIriders">'Cost analysis calculator'!$E$28</definedName>
    <definedName name="TypeIImiles">'Cost analysis calculator'!$G$27</definedName>
    <definedName name="TypeIIriders">'Cost analysis calculator'!$E$27</definedName>
    <definedName name="TypeImiles">'Cost analysis calculator'!$G$25</definedName>
    <definedName name="TypeIVcost">'Cost analysis calculator'!$C$29</definedName>
    <definedName name="TypeIVriders">'Cost analysis calculator'!$E$29</definedName>
    <definedName name="TypeVcost">'Cost analysis calculator'!$C$30</definedName>
    <definedName name="TypeVIcost">'Cost analysis calculator'!$C$31</definedName>
    <definedName name="TypeVImiles">'Cost analysis calculator'!$G$31</definedName>
    <definedName name="TypeVIriders">'Cost analysis calculator'!$E$31</definedName>
    <definedName name="TypeVmiles">'Cost analysis calculator'!$G$30</definedName>
    <definedName name="TypeVriders">'Cost analysis calculator'!$E$30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7" i="4" l="1"/>
  <c r="Q57" i="4"/>
  <c r="R56" i="4"/>
  <c r="Q56" i="4"/>
  <c r="R55" i="4"/>
  <c r="Q55" i="4"/>
  <c r="R54" i="4"/>
  <c r="Q54" i="4"/>
  <c r="R53" i="4"/>
  <c r="Q53" i="4"/>
  <c r="R61" i="4"/>
  <c r="G25" i="4"/>
  <c r="I25" i="4" s="1"/>
  <c r="G27" i="4"/>
  <c r="F52" i="4"/>
  <c r="E25" i="4"/>
  <c r="J50" i="4" s="1"/>
  <c r="G31" i="4"/>
  <c r="E31" i="4"/>
  <c r="R59" i="4"/>
  <c r="R60" i="4"/>
  <c r="R62" i="4"/>
  <c r="R63" i="4"/>
  <c r="R64" i="4"/>
  <c r="R51" i="4"/>
  <c r="R52" i="4"/>
  <c r="R58" i="4"/>
  <c r="R50" i="4"/>
  <c r="Q51" i="4"/>
  <c r="Q52" i="4"/>
  <c r="Q58" i="4"/>
  <c r="Q59" i="4"/>
  <c r="Q60" i="4"/>
  <c r="Q61" i="4"/>
  <c r="Q62" i="4"/>
  <c r="Q63" i="4"/>
  <c r="Q64" i="4"/>
  <c r="Q50" i="4"/>
  <c r="G38" i="4"/>
  <c r="G39" i="4"/>
  <c r="G36" i="4"/>
  <c r="O14" i="4" s="1"/>
  <c r="G37" i="4"/>
  <c r="O15" i="4" s="1"/>
  <c r="G41" i="4"/>
  <c r="G42" i="4"/>
  <c r="O17" i="4" s="1"/>
  <c r="G43" i="4"/>
  <c r="O18" i="4" s="1"/>
  <c r="G44" i="4"/>
  <c r="G45" i="4"/>
  <c r="G46" i="4"/>
  <c r="G47" i="4"/>
  <c r="G48" i="4"/>
  <c r="O21" i="4" s="1"/>
  <c r="Q65" i="4"/>
  <c r="D60" i="4" s="1"/>
  <c r="G40" i="4"/>
  <c r="G49" i="4"/>
  <c r="O24" i="4" s="1"/>
  <c r="G50" i="4"/>
  <c r="O25" i="4" s="1"/>
  <c r="G51" i="4"/>
  <c r="O26" i="4" s="1"/>
  <c r="G52" i="4"/>
  <c r="O27" i="4" s="1"/>
  <c r="G53" i="4"/>
  <c r="O28" i="4" s="1"/>
  <c r="G54" i="4"/>
  <c r="G55" i="4"/>
  <c r="G56" i="4"/>
  <c r="G57" i="4"/>
  <c r="F42" i="4"/>
  <c r="F50" i="4"/>
  <c r="F51" i="4"/>
  <c r="J47" i="4"/>
  <c r="D59" i="4"/>
  <c r="I21" i="4"/>
  <c r="J21" i="4"/>
  <c r="K21" i="4"/>
  <c r="J48" i="4"/>
  <c r="J25" i="4"/>
  <c r="E26" i="4"/>
  <c r="E27" i="4"/>
  <c r="F27" i="4" s="1"/>
  <c r="E28" i="4"/>
  <c r="F28" i="4" s="1"/>
  <c r="E29" i="4"/>
  <c r="F29" i="4" s="1"/>
  <c r="E30" i="4"/>
  <c r="F30" i="4" s="1"/>
  <c r="J31" i="4"/>
  <c r="I31" i="4"/>
  <c r="F31" i="4"/>
  <c r="J30" i="4"/>
  <c r="G30" i="4"/>
  <c r="I30" i="4" s="1"/>
  <c r="J27" i="4"/>
  <c r="I27" i="4"/>
  <c r="F26" i="4"/>
  <c r="G21" i="4"/>
  <c r="H21" i="4"/>
  <c r="E21" i="4"/>
  <c r="F21" i="4"/>
  <c r="C21" i="4"/>
  <c r="D21" i="4"/>
  <c r="F36" i="4" l="1"/>
  <c r="C22" i="4"/>
  <c r="O16" i="4"/>
  <c r="R17" i="4" s="1"/>
  <c r="O19" i="4"/>
  <c r="G22" i="4"/>
  <c r="E32" i="4"/>
  <c r="I22" i="4"/>
  <c r="J51" i="4" s="1"/>
  <c r="F57" i="4"/>
  <c r="F49" i="4"/>
  <c r="O29" i="4"/>
  <c r="O31" i="4" s="1"/>
  <c r="F56" i="4"/>
  <c r="J45" i="4"/>
  <c r="F55" i="4"/>
  <c r="F41" i="4"/>
  <c r="F54" i="4"/>
  <c r="F37" i="4"/>
  <c r="O20" i="4"/>
  <c r="F53" i="4"/>
  <c r="E22" i="4"/>
  <c r="D61" i="4"/>
  <c r="F60" i="4"/>
  <c r="G60" i="4"/>
  <c r="F25" i="4"/>
  <c r="G59" i="4"/>
  <c r="C32" i="4"/>
  <c r="R21" i="4" l="1"/>
  <c r="O22" i="4"/>
  <c r="O33" i="4" s="1"/>
  <c r="P31" i="4" s="1"/>
  <c r="F58" i="4"/>
  <c r="F61" i="4" s="1"/>
  <c r="O36" i="4" s="1"/>
  <c r="S17" i="4"/>
  <c r="R22" i="4"/>
  <c r="S25" i="4"/>
  <c r="S21" i="4"/>
  <c r="G61" i="4"/>
  <c r="S22" i="4" l="1"/>
  <c r="O39" i="4"/>
  <c r="O40" i="4" s="1"/>
  <c r="O43" i="4"/>
  <c r="O44" i="4" s="1"/>
  <c r="P14" i="4"/>
  <c r="P16" i="4"/>
  <c r="P15" i="4"/>
  <c r="P24" i="4"/>
  <c r="P19" i="4"/>
  <c r="P25" i="4"/>
  <c r="P18" i="4"/>
  <c r="P17" i="4"/>
  <c r="P29" i="4"/>
  <c r="P28" i="4"/>
  <c r="P20" i="4"/>
  <c r="P22" i="4"/>
  <c r="P21" i="4"/>
  <c r="P27" i="4"/>
  <c r="P26" i="4"/>
</calcChain>
</file>

<file path=xl/sharedStrings.xml><?xml version="1.0" encoding="utf-8"?>
<sst xmlns="http://schemas.openxmlformats.org/spreadsheetml/2006/main" count="153" uniqueCount="126">
  <si>
    <t>District:</t>
  </si>
  <si>
    <t>Fiscal Year:</t>
  </si>
  <si>
    <t>Public Riders</t>
  </si>
  <si>
    <t>Nonpub Riders</t>
  </si>
  <si>
    <t>Comm. Riders</t>
  </si>
  <si>
    <t>Daily Miles</t>
  </si>
  <si>
    <t>Greater than 1 mile</t>
  </si>
  <si>
    <t>Less than 1 mile</t>
  </si>
  <si>
    <t>Public</t>
  </si>
  <si>
    <t>Nonpub</t>
  </si>
  <si>
    <t>Comm Sch</t>
  </si>
  <si>
    <t>Type 1</t>
  </si>
  <si>
    <t>District Bus</t>
  </si>
  <si>
    <t>Type 1a</t>
  </si>
  <si>
    <t>Other pub bus</t>
  </si>
  <si>
    <t>Type 2</t>
  </si>
  <si>
    <t>Private Bus</t>
  </si>
  <si>
    <t>Type 3</t>
  </si>
  <si>
    <t>Transit</t>
  </si>
  <si>
    <t>Type 4</t>
  </si>
  <si>
    <t>Pymt in lieu</t>
  </si>
  <si>
    <t>Type 5</t>
  </si>
  <si>
    <t>District Van</t>
  </si>
  <si>
    <t>Type 6</t>
  </si>
  <si>
    <t>Subtotals</t>
  </si>
  <si>
    <t>Totals by type</t>
  </si>
  <si>
    <t>Costs</t>
  </si>
  <si>
    <t>Riders</t>
  </si>
  <si>
    <t>$/rider</t>
  </si>
  <si>
    <t xml:space="preserve"> Annual Miles</t>
  </si>
  <si>
    <t>$/mile</t>
  </si>
  <si>
    <t>$/vehicle</t>
  </si>
  <si>
    <t>Line item</t>
  </si>
  <si>
    <t>cost/bus</t>
  </si>
  <si>
    <t>% of total</t>
  </si>
  <si>
    <t>Supervision</t>
  </si>
  <si>
    <t>Secretary</t>
  </si>
  <si>
    <t>Drivers</t>
  </si>
  <si>
    <t>Mechanics</t>
  </si>
  <si>
    <t>Retirement</t>
  </si>
  <si>
    <t>Private Van</t>
  </si>
  <si>
    <t>Worker's Comp &amp; Insurance</t>
  </si>
  <si>
    <t>Total</t>
  </si>
  <si>
    <t>Physicals, Drug tests, Licensing</t>
  </si>
  <si>
    <t>Training</t>
  </si>
  <si>
    <t>Type 1 Itemized Cost -Regular Education (from T2)</t>
  </si>
  <si>
    <t>Count</t>
  </si>
  <si>
    <t>Reported Cost</t>
  </si>
  <si>
    <t>Cost/mile</t>
  </si>
  <si>
    <t>Cost / bus</t>
  </si>
  <si>
    <t>Personnel Total</t>
  </si>
  <si>
    <t>Supervisor</t>
  </si>
  <si>
    <t>Regular</t>
  </si>
  <si>
    <t>Spare</t>
  </si>
  <si>
    <t>Secretary Clerk</t>
  </si>
  <si>
    <t>Maintenance</t>
  </si>
  <si>
    <t>Reg Drivers</t>
  </si>
  <si>
    <t>Tires</t>
  </si>
  <si>
    <t>Sub Drivers</t>
  </si>
  <si>
    <t>Fuel</t>
  </si>
  <si>
    <t>Bus Attendant</t>
  </si>
  <si>
    <t>Bus Insurance</t>
  </si>
  <si>
    <t>Mechanic</t>
  </si>
  <si>
    <t>Supplies</t>
  </si>
  <si>
    <t>Mechanic Helper</t>
  </si>
  <si>
    <t>Rent, Utilities, Other</t>
  </si>
  <si>
    <t>Worker's Comp</t>
  </si>
  <si>
    <t>Nonroutine Miles</t>
  </si>
  <si>
    <t>Operations Total</t>
  </si>
  <si>
    <t>Employee Insurance</t>
  </si>
  <si>
    <t>Nonroutine: Routine</t>
  </si>
  <si>
    <t>Physical / Drug &amp; Alcohol</t>
  </si>
  <si>
    <t>Grand Total</t>
  </si>
  <si>
    <t>Cert &amp; License</t>
  </si>
  <si>
    <t>Spare : Route buses</t>
  </si>
  <si>
    <t>Mech : Vehicles</t>
  </si>
  <si>
    <t>Maint &amp; Repair</t>
  </si>
  <si>
    <t>Miles / bus / year</t>
  </si>
  <si>
    <t>Bus Insure</t>
  </si>
  <si>
    <t>Maint Supply</t>
  </si>
  <si>
    <t>Facility Rent</t>
  </si>
  <si>
    <t>Utilities</t>
  </si>
  <si>
    <t>Bus Lease</t>
  </si>
  <si>
    <t>Other</t>
  </si>
  <si>
    <t>Operational subtotal</t>
  </si>
  <si>
    <t xml:space="preserve">IRN: </t>
  </si>
  <si>
    <t>Reg Ed Riders / bus</t>
  </si>
  <si>
    <t xml:space="preserve">T1 data </t>
  </si>
  <si>
    <t xml:space="preserve">Instructions: </t>
  </si>
  <si>
    <t>1) Enter your district information and the fiscal year in the blue shaded cells</t>
  </si>
  <si>
    <t>3) Enter your T2 information in the orange shaded cells</t>
  </si>
  <si>
    <t>2) Enter your T1 information in the yellow shaded cells</t>
  </si>
  <si>
    <t>( T2 data)</t>
  </si>
  <si>
    <t>Vehicles (from T1 data)</t>
  </si>
  <si>
    <t>Year purchased</t>
  </si>
  <si>
    <t>Number of buses</t>
  </si>
  <si>
    <t>Total cost all buses</t>
  </si>
  <si>
    <t>Annual charge off</t>
  </si>
  <si>
    <t>Calculating Chargeout rates:</t>
  </si>
  <si>
    <t>Operational mileage rate:</t>
  </si>
  <si>
    <t>Wages total</t>
  </si>
  <si>
    <t>Nonwage costs</t>
  </si>
  <si>
    <t>Driving Wage</t>
  </si>
  <si>
    <t>Fully allocated driving wage</t>
  </si>
  <si>
    <t>Standby wage</t>
  </si>
  <si>
    <t>Fully allocated standby wage</t>
  </si>
  <si>
    <t>Straight line years:</t>
  </si>
  <si>
    <t>Current year total:</t>
  </si>
  <si>
    <t>Vehicle amortization</t>
  </si>
  <si>
    <t>Bus Purchase amortization (excluding leases)</t>
  </si>
  <si>
    <t>Total (matches T-2 report)</t>
  </si>
  <si>
    <t>Fully allocated cost</t>
  </si>
  <si>
    <t>Total personnel</t>
  </si>
  <si>
    <t>Nonwage costs (calculated)</t>
  </si>
  <si>
    <t>Cost distribution:</t>
  </si>
  <si>
    <t>(enter as 20XX, reflecting the calendar year in which the school year ends)</t>
  </si>
  <si>
    <t>4) Enter labor rates in green cells - use a labor rate that reflects field trip pay for extra trips.</t>
  </si>
  <si>
    <t>6) Print your report - only the material in the cost analysis below will print</t>
  </si>
  <si>
    <t>$$</t>
  </si>
  <si>
    <t>%</t>
  </si>
  <si>
    <t>5) Enter vehicle purchase amounts for the past 10 years in pink cells.  Do not include lease-purchase vehicles already reported on the T2.</t>
  </si>
  <si>
    <t>Nonwage as % of wages:</t>
  </si>
  <si>
    <t xml:space="preserve">Current? </t>
  </si>
  <si>
    <t>(max: 10 years)</t>
  </si>
  <si>
    <t>Funding Calculation</t>
  </si>
  <si>
    <t>Buses older than 10 years have little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</si>
</sst>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#\ ?/10"/>
    <numFmt numFmtId="167" formatCode="0.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8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0" fontId="1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3" fontId="0" fillId="0" borderId="8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right" vertical="top"/>
    </xf>
    <xf numFmtId="0" fontId="0" fillId="0" borderId="0" xfId="0" applyBorder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0" fillId="0" borderId="15" xfId="0" applyBorder="1" applyAlignment="1" applyProtection="1">
      <alignment vertical="top"/>
    </xf>
    <xf numFmtId="0" fontId="0" fillId="0" borderId="16" xfId="0" applyBorder="1" applyAlignment="1" applyProtection="1">
      <alignment vertical="top"/>
    </xf>
    <xf numFmtId="3" fontId="0" fillId="2" borderId="17" xfId="0" applyNumberFormat="1" applyFill="1" applyBorder="1" applyAlignment="1" applyProtection="1">
      <alignment vertical="top"/>
    </xf>
    <xf numFmtId="3" fontId="0" fillId="2" borderId="18" xfId="0" applyNumberFormat="1" applyFill="1" applyBorder="1" applyAlignment="1" applyProtection="1">
      <alignment vertical="top"/>
    </xf>
    <xf numFmtId="3" fontId="0" fillId="2" borderId="16" xfId="0" applyNumberFormat="1" applyFill="1" applyBorder="1" applyAlignment="1" applyProtection="1">
      <alignment vertical="top"/>
    </xf>
    <xf numFmtId="0" fontId="0" fillId="0" borderId="19" xfId="0" applyBorder="1" applyAlignment="1" applyProtection="1">
      <alignment vertical="top"/>
    </xf>
    <xf numFmtId="0" fontId="0" fillId="0" borderId="20" xfId="0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0" fillId="0" borderId="3" xfId="0" applyBorder="1" applyAlignment="1" applyProtection="1">
      <alignment vertical="top"/>
    </xf>
    <xf numFmtId="3" fontId="0" fillId="0" borderId="0" xfId="0" applyNumberFormat="1" applyBorder="1" applyAlignment="1" applyProtection="1">
      <alignment vertical="top"/>
    </xf>
    <xf numFmtId="3" fontId="0" fillId="0" borderId="10" xfId="0" applyNumberFormat="1" applyBorder="1" applyAlignment="1" applyProtection="1">
      <alignment vertical="top"/>
    </xf>
    <xf numFmtId="3" fontId="0" fillId="0" borderId="11" xfId="0" applyNumberFormat="1" applyBorder="1" applyAlignment="1" applyProtection="1">
      <alignment vertical="top"/>
    </xf>
    <xf numFmtId="3" fontId="0" fillId="0" borderId="12" xfId="0" applyNumberFormat="1" applyBorder="1" applyAlignment="1" applyProtection="1">
      <alignment vertical="top"/>
    </xf>
    <xf numFmtId="3" fontId="0" fillId="0" borderId="13" xfId="0" applyNumberFormat="1" applyBorder="1" applyAlignment="1" applyProtection="1">
      <alignment vertical="top"/>
    </xf>
    <xf numFmtId="3" fontId="0" fillId="0" borderId="14" xfId="0" applyNumberFormat="1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0" fillId="0" borderId="29" xfId="0" applyBorder="1" applyAlignment="1" applyProtection="1">
      <alignment vertical="top"/>
    </xf>
    <xf numFmtId="39" fontId="0" fillId="0" borderId="12" xfId="1" applyNumberFormat="1" applyFont="1" applyBorder="1" applyAlignment="1" applyProtection="1">
      <alignment vertical="top"/>
    </xf>
    <xf numFmtId="44" fontId="0" fillId="0" borderId="30" xfId="2" applyFont="1" applyBorder="1" applyAlignment="1" applyProtection="1">
      <alignment vertical="top"/>
    </xf>
    <xf numFmtId="0" fontId="0" fillId="0" borderId="33" xfId="0" applyBorder="1" applyAlignment="1" applyProtection="1">
      <alignment vertical="top"/>
    </xf>
    <xf numFmtId="3" fontId="0" fillId="0" borderId="15" xfId="0" applyNumberFormat="1" applyBorder="1" applyAlignment="1" applyProtection="1">
      <alignment vertical="top"/>
    </xf>
    <xf numFmtId="39" fontId="0" fillId="0" borderId="16" xfId="1" applyNumberFormat="1" applyFont="1" applyBorder="1" applyAlignment="1" applyProtection="1">
      <alignment vertical="top"/>
    </xf>
    <xf numFmtId="44" fontId="0" fillId="0" borderId="34" xfId="2" applyFont="1" applyBorder="1" applyAlignment="1" applyProtection="1">
      <alignment vertical="top"/>
    </xf>
    <xf numFmtId="3" fontId="0" fillId="0" borderId="35" xfId="0" applyNumberFormat="1" applyBorder="1" applyAlignment="1" applyProtection="1">
      <alignment vertical="top"/>
    </xf>
    <xf numFmtId="0" fontId="0" fillId="0" borderId="18" xfId="0" applyBorder="1" applyAlignment="1" applyProtection="1">
      <alignment vertical="top"/>
    </xf>
    <xf numFmtId="3" fontId="0" fillId="0" borderId="18" xfId="0" applyNumberFormat="1" applyBorder="1" applyAlignment="1" applyProtection="1">
      <alignment vertical="top"/>
    </xf>
    <xf numFmtId="0" fontId="0" fillId="0" borderId="21" xfId="0" applyBorder="1" applyAlignment="1" applyProtection="1">
      <alignment vertical="top"/>
    </xf>
    <xf numFmtId="0" fontId="0" fillId="0" borderId="37" xfId="0" applyBorder="1" applyAlignment="1" applyProtection="1">
      <alignment vertical="top"/>
    </xf>
    <xf numFmtId="3" fontId="0" fillId="0" borderId="21" xfId="0" applyNumberFormat="1" applyBorder="1" applyAlignment="1" applyProtection="1">
      <alignment vertical="top"/>
    </xf>
    <xf numFmtId="39" fontId="0" fillId="0" borderId="22" xfId="1" applyNumberFormat="1" applyFont="1" applyBorder="1" applyAlignment="1" applyProtection="1">
      <alignment vertical="top"/>
    </xf>
    <xf numFmtId="44" fontId="0" fillId="0" borderId="38" xfId="2" applyFont="1" applyBorder="1" applyAlignment="1" applyProtection="1">
      <alignment vertical="top"/>
    </xf>
    <xf numFmtId="3" fontId="0" fillId="0" borderId="7" xfId="0" applyNumberFormat="1" applyBorder="1" applyAlignment="1" applyProtection="1">
      <alignment vertical="top"/>
    </xf>
    <xf numFmtId="3" fontId="0" fillId="0" borderId="8" xfId="0" applyNumberFormat="1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5" xfId="0" applyBorder="1" applyAlignment="1" applyProtection="1">
      <alignment vertical="top"/>
    </xf>
    <xf numFmtId="0" fontId="0" fillId="0" borderId="39" xfId="0" applyBorder="1" applyAlignment="1" applyProtection="1">
      <alignment vertical="top"/>
    </xf>
    <xf numFmtId="0" fontId="11" fillId="0" borderId="39" xfId="0" applyFont="1" applyBorder="1" applyAlignment="1" applyProtection="1">
      <alignment vertical="top"/>
    </xf>
    <xf numFmtId="0" fontId="0" fillId="0" borderId="40" xfId="0" applyBorder="1" applyAlignment="1" applyProtection="1">
      <alignment vertical="top"/>
    </xf>
    <xf numFmtId="0" fontId="0" fillId="0" borderId="1" xfId="0" applyBorder="1" applyAlignment="1" applyProtection="1">
      <alignment vertical="top"/>
    </xf>
    <xf numFmtId="0" fontId="3" fillId="0" borderId="9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/>
    </xf>
    <xf numFmtId="0" fontId="0" fillId="0" borderId="42" xfId="0" applyBorder="1" applyAlignment="1" applyProtection="1">
      <alignment vertical="top"/>
    </xf>
    <xf numFmtId="0" fontId="0" fillId="0" borderId="36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2" borderId="34" xfId="0" applyFill="1" applyBorder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166" fontId="0" fillId="0" borderId="0" xfId="0" applyNumberFormat="1" applyBorder="1" applyAlignment="1" applyProtection="1">
      <alignment vertical="top"/>
    </xf>
    <xf numFmtId="0" fontId="0" fillId="0" borderId="46" xfId="0" applyBorder="1" applyAlignment="1" applyProtection="1">
      <alignment vertical="top"/>
    </xf>
    <xf numFmtId="0" fontId="0" fillId="0" borderId="47" xfId="0" applyBorder="1" applyAlignment="1" applyProtection="1">
      <alignment horizontal="right" vertical="top"/>
    </xf>
    <xf numFmtId="0" fontId="0" fillId="3" borderId="48" xfId="0" applyFill="1" applyBorder="1" applyAlignment="1" applyProtection="1">
      <alignment vertical="top"/>
    </xf>
    <xf numFmtId="0" fontId="0" fillId="0" borderId="2" xfId="0" applyBorder="1" applyAlignment="1" applyProtection="1">
      <alignment horizontal="right" vertical="top"/>
    </xf>
    <xf numFmtId="3" fontId="0" fillId="0" borderId="3" xfId="0" applyNumberFormat="1" applyBorder="1" applyAlignment="1" applyProtection="1">
      <alignment horizontal="right" vertical="top"/>
    </xf>
    <xf numFmtId="164" fontId="0" fillId="0" borderId="2" xfId="0" applyNumberFormat="1" applyBorder="1" applyAlignment="1" applyProtection="1">
      <alignment vertical="top"/>
    </xf>
    <xf numFmtId="0" fontId="0" fillId="0" borderId="48" xfId="0" applyBorder="1" applyAlignment="1" applyProtection="1">
      <alignment vertical="top"/>
    </xf>
    <xf numFmtId="0" fontId="0" fillId="3" borderId="45" xfId="0" applyFill="1" applyBorder="1" applyAlignment="1" applyProtection="1">
      <alignment vertical="top"/>
    </xf>
    <xf numFmtId="3" fontId="0" fillId="0" borderId="45" xfId="0" applyNumberFormat="1" applyBorder="1" applyAlignment="1" applyProtection="1">
      <alignment vertical="top"/>
    </xf>
    <xf numFmtId="0" fontId="0" fillId="5" borderId="1" xfId="0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horizontal="center" vertical="top"/>
      <protection locked="0"/>
    </xf>
    <xf numFmtId="3" fontId="10" fillId="4" borderId="12" xfId="0" applyNumberFormat="1" applyFont="1" applyFill="1" applyBorder="1" applyAlignment="1" applyProtection="1">
      <alignment vertical="top"/>
      <protection locked="0"/>
    </xf>
    <xf numFmtId="3" fontId="10" fillId="4" borderId="16" xfId="0" applyNumberFormat="1" applyFont="1" applyFill="1" applyBorder="1" applyAlignment="1" applyProtection="1">
      <alignment vertical="top"/>
      <protection locked="0"/>
    </xf>
    <xf numFmtId="0" fontId="0" fillId="6" borderId="34" xfId="0" applyFill="1" applyBorder="1" applyAlignment="1" applyProtection="1">
      <alignment vertical="top"/>
      <protection locked="0"/>
    </xf>
    <xf numFmtId="3" fontId="10" fillId="4" borderId="11" xfId="0" applyNumberFormat="1" applyFont="1" applyFill="1" applyBorder="1" applyAlignment="1" applyProtection="1">
      <alignment vertical="top"/>
      <protection locked="0"/>
    </xf>
    <xf numFmtId="3" fontId="10" fillId="4" borderId="15" xfId="0" applyNumberFormat="1" applyFont="1" applyFill="1" applyBorder="1" applyAlignment="1" applyProtection="1">
      <alignment vertical="top"/>
      <protection locked="0"/>
    </xf>
    <xf numFmtId="3" fontId="10" fillId="4" borderId="13" xfId="0" applyNumberFormat="1" applyFont="1" applyFill="1" applyBorder="1" applyAlignment="1" applyProtection="1">
      <alignment vertical="top"/>
      <protection locked="0"/>
    </xf>
    <xf numFmtId="3" fontId="10" fillId="4" borderId="14" xfId="0" applyNumberFormat="1" applyFont="1" applyFill="1" applyBorder="1" applyAlignment="1" applyProtection="1">
      <alignment vertical="top"/>
      <protection locked="0"/>
    </xf>
    <xf numFmtId="3" fontId="10" fillId="4" borderId="17" xfId="0" applyNumberFormat="1" applyFont="1" applyFill="1" applyBorder="1" applyAlignment="1" applyProtection="1">
      <alignment vertical="top"/>
      <protection locked="0"/>
    </xf>
    <xf numFmtId="3" fontId="10" fillId="4" borderId="18" xfId="0" applyNumberFormat="1" applyFont="1" applyFill="1" applyBorder="1" applyAlignment="1" applyProtection="1">
      <alignment vertical="top"/>
      <protection locked="0"/>
    </xf>
    <xf numFmtId="3" fontId="10" fillId="4" borderId="21" xfId="0" applyNumberFormat="1" applyFont="1" applyFill="1" applyBorder="1" applyAlignment="1" applyProtection="1">
      <alignment vertical="top"/>
      <protection locked="0"/>
    </xf>
    <xf numFmtId="3" fontId="10" fillId="4" borderId="22" xfId="0" applyNumberFormat="1" applyFont="1" applyFill="1" applyBorder="1" applyAlignment="1" applyProtection="1">
      <alignment vertical="top"/>
      <protection locked="0"/>
    </xf>
    <xf numFmtId="3" fontId="10" fillId="4" borderId="23" xfId="0" applyNumberFormat="1" applyFont="1" applyFill="1" applyBorder="1" applyAlignment="1" applyProtection="1">
      <alignment vertical="top"/>
      <protection locked="0"/>
    </xf>
    <xf numFmtId="3" fontId="10" fillId="4" borderId="24" xfId="0" applyNumberFormat="1" applyFont="1" applyFill="1" applyBorder="1" applyAlignment="1" applyProtection="1">
      <alignment vertical="top"/>
      <protection locked="0"/>
    </xf>
    <xf numFmtId="0" fontId="0" fillId="0" borderId="2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3" fillId="0" borderId="44" xfId="0" applyFont="1" applyBorder="1" applyAlignment="1" applyProtection="1">
      <alignment vertical="top"/>
    </xf>
    <xf numFmtId="0" fontId="3" fillId="0" borderId="42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top"/>
    </xf>
    <xf numFmtId="0" fontId="0" fillId="4" borderId="18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/>
      <protection locked="0"/>
    </xf>
    <xf numFmtId="0" fontId="0" fillId="4" borderId="24" xfId="0" applyFill="1" applyBorder="1" applyAlignment="1" applyProtection="1">
      <alignment vertical="top"/>
      <protection locked="0"/>
    </xf>
    <xf numFmtId="0" fontId="0" fillId="4" borderId="22" xfId="0" applyFill="1" applyBorder="1" applyAlignment="1" applyProtection="1">
      <alignment vertical="top"/>
      <protection locked="0"/>
    </xf>
    <xf numFmtId="0" fontId="0" fillId="0" borderId="47" xfId="0" applyBorder="1" applyAlignment="1" applyProtection="1">
      <alignment horizontal="center" vertical="top"/>
    </xf>
    <xf numFmtId="44" fontId="0" fillId="0" borderId="18" xfId="2" applyFont="1" applyBorder="1" applyAlignment="1" applyProtection="1">
      <alignment vertical="top"/>
    </xf>
    <xf numFmtId="44" fontId="0" fillId="0" borderId="16" xfId="2" applyFont="1" applyBorder="1" applyAlignment="1" applyProtection="1">
      <alignment vertical="top"/>
    </xf>
    <xf numFmtId="10" fontId="0" fillId="0" borderId="0" xfId="0" applyNumberFormat="1" applyBorder="1" applyAlignment="1" applyProtection="1">
      <alignment vertical="top"/>
    </xf>
    <xf numFmtId="0" fontId="2" fillId="0" borderId="27" xfId="0" applyFont="1" applyBorder="1" applyAlignment="1" applyProtection="1">
      <alignment vertical="top"/>
    </xf>
    <xf numFmtId="0" fontId="2" fillId="0" borderId="49" xfId="0" applyFont="1" applyBorder="1" applyAlignment="1" applyProtection="1">
      <alignment vertical="top"/>
    </xf>
    <xf numFmtId="0" fontId="2" fillId="0" borderId="28" xfId="0" applyFont="1" applyBorder="1" applyAlignment="1" applyProtection="1">
      <alignment vertical="top"/>
    </xf>
    <xf numFmtId="0" fontId="0" fillId="0" borderId="31" xfId="0" applyBorder="1" applyAlignment="1" applyProtection="1">
      <alignment vertical="top"/>
    </xf>
    <xf numFmtId="10" fontId="0" fillId="0" borderId="32" xfId="3" applyNumberFormat="1" applyFont="1" applyBorder="1" applyAlignment="1" applyProtection="1">
      <alignment vertical="top"/>
    </xf>
    <xf numFmtId="10" fontId="0" fillId="0" borderId="16" xfId="0" applyNumberFormat="1" applyBorder="1" applyAlignment="1" applyProtection="1">
      <alignment vertical="top"/>
    </xf>
    <xf numFmtId="0" fontId="0" fillId="0" borderId="9" xfId="0" applyBorder="1" applyAlignment="1">
      <alignment vertical="top"/>
    </xf>
    <xf numFmtId="3" fontId="0" fillId="0" borderId="24" xfId="0" applyNumberFormat="1" applyBorder="1" applyAlignment="1" applyProtection="1">
      <alignment vertical="top"/>
    </xf>
    <xf numFmtId="10" fontId="0" fillId="0" borderId="22" xfId="0" applyNumberFormat="1" applyBorder="1" applyAlignment="1" applyProtection="1">
      <alignment vertical="top"/>
    </xf>
    <xf numFmtId="44" fontId="0" fillId="0" borderId="0" xfId="2" applyFont="1" applyBorder="1" applyAlignment="1" applyProtection="1">
      <alignment vertical="top"/>
    </xf>
    <xf numFmtId="3" fontId="0" fillId="0" borderId="0" xfId="0" applyNumberFormat="1" applyAlignment="1" applyProtection="1">
      <alignment vertical="top"/>
    </xf>
    <xf numFmtId="9" fontId="0" fillId="0" borderId="0" xfId="3" applyFont="1" applyAlignment="1" applyProtection="1">
      <alignment vertical="top"/>
    </xf>
    <xf numFmtId="44" fontId="0" fillId="0" borderId="0" xfId="2" applyFont="1" applyAlignment="1">
      <alignment vertical="top"/>
    </xf>
    <xf numFmtId="0" fontId="0" fillId="0" borderId="50" xfId="0" applyBorder="1" applyAlignment="1" applyProtection="1">
      <alignment vertical="top"/>
    </xf>
    <xf numFmtId="0" fontId="0" fillId="0" borderId="51" xfId="0" applyBorder="1" applyAlignment="1" applyProtection="1">
      <alignment vertical="top"/>
    </xf>
    <xf numFmtId="0" fontId="0" fillId="2" borderId="52" xfId="0" applyFill="1" applyBorder="1" applyAlignment="1" applyProtection="1">
      <alignment vertical="top"/>
    </xf>
    <xf numFmtId="0" fontId="0" fillId="6" borderId="30" xfId="0" applyFill="1" applyBorder="1" applyAlignment="1" applyProtection="1">
      <alignment vertical="top"/>
      <protection locked="0"/>
    </xf>
    <xf numFmtId="164" fontId="0" fillId="0" borderId="30" xfId="0" applyNumberFormat="1" applyBorder="1" applyAlignment="1" applyProtection="1">
      <alignment vertical="top"/>
    </xf>
    <xf numFmtId="164" fontId="0" fillId="0" borderId="34" xfId="0" applyNumberFormat="1" applyBorder="1" applyAlignment="1" applyProtection="1">
      <alignment vertical="top"/>
    </xf>
    <xf numFmtId="164" fontId="0" fillId="0" borderId="52" xfId="0" applyNumberFormat="1" applyBorder="1" applyAlignment="1" applyProtection="1">
      <alignment vertical="top"/>
    </xf>
    <xf numFmtId="3" fontId="0" fillId="0" borderId="30" xfId="0" applyNumberFormat="1" applyBorder="1" applyAlignment="1" applyProtection="1">
      <alignment vertical="top"/>
    </xf>
    <xf numFmtId="3" fontId="0" fillId="0" borderId="48" xfId="0" applyNumberFormat="1" applyBorder="1" applyAlignment="1" applyProtection="1">
      <alignment vertical="top"/>
    </xf>
    <xf numFmtId="3" fontId="0" fillId="0" borderId="34" xfId="0" applyNumberFormat="1" applyBorder="1" applyAlignment="1" applyProtection="1">
      <alignment vertical="top"/>
    </xf>
    <xf numFmtId="9" fontId="0" fillId="0" borderId="18" xfId="3" applyFont="1" applyBorder="1" applyAlignment="1" applyProtection="1">
      <alignment vertical="top"/>
    </xf>
    <xf numFmtId="9" fontId="0" fillId="0" borderId="0" xfId="0" applyNumberFormat="1" applyAlignment="1" applyProtection="1">
      <alignment vertical="top"/>
    </xf>
    <xf numFmtId="0" fontId="0" fillId="0" borderId="54" xfId="0" applyBorder="1" applyAlignment="1" applyProtection="1">
      <alignment vertical="top"/>
    </xf>
    <xf numFmtId="0" fontId="0" fillId="0" borderId="55" xfId="0" applyBorder="1" applyAlignment="1" applyProtection="1">
      <alignment vertical="top"/>
    </xf>
    <xf numFmtId="0" fontId="0" fillId="2" borderId="39" xfId="0" applyFill="1" applyBorder="1" applyAlignment="1" applyProtection="1">
      <alignment vertical="top"/>
    </xf>
    <xf numFmtId="164" fontId="0" fillId="0" borderId="39" xfId="0" applyNumberFormat="1" applyBorder="1" applyAlignment="1" applyProtection="1">
      <alignment vertical="top"/>
    </xf>
    <xf numFmtId="3" fontId="0" fillId="0" borderId="39" xfId="0" applyNumberFormat="1" applyBorder="1" applyAlignment="1" applyProtection="1">
      <alignment vertical="top"/>
    </xf>
    <xf numFmtId="164" fontId="0" fillId="0" borderId="46" xfId="0" applyNumberFormat="1" applyBorder="1" applyAlignment="1">
      <alignment vertical="top"/>
    </xf>
    <xf numFmtId="0" fontId="0" fillId="2" borderId="46" xfId="0" applyFill="1" applyBorder="1" applyAlignment="1">
      <alignment vertical="top"/>
    </xf>
    <xf numFmtId="44" fontId="0" fillId="8" borderId="18" xfId="2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</xf>
    <xf numFmtId="0" fontId="0" fillId="9" borderId="15" xfId="0" applyFill="1" applyBorder="1" applyAlignment="1" applyProtection="1">
      <alignment horizontal="center" vertical="top"/>
      <protection locked="0"/>
    </xf>
    <xf numFmtId="0" fontId="0" fillId="9" borderId="18" xfId="0" applyFill="1" applyBorder="1" applyAlignment="1" applyProtection="1">
      <alignment vertical="top"/>
      <protection locked="0"/>
    </xf>
    <xf numFmtId="0" fontId="0" fillId="9" borderId="21" xfId="0" applyFill="1" applyBorder="1" applyAlignment="1" applyProtection="1">
      <alignment horizontal="center" vertical="top"/>
      <protection locked="0"/>
    </xf>
    <xf numFmtId="0" fontId="0" fillId="9" borderId="24" xfId="0" applyFill="1" applyBorder="1" applyAlignment="1" applyProtection="1">
      <alignment vertical="top"/>
      <protection locked="0"/>
    </xf>
    <xf numFmtId="0" fontId="9" fillId="9" borderId="0" xfId="0" applyFont="1" applyFill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</xf>
    <xf numFmtId="3" fontId="0" fillId="6" borderId="42" xfId="0" applyNumberFormat="1" applyFill="1" applyBorder="1" applyAlignment="1" applyProtection="1">
      <alignment horizontal="right" vertical="top"/>
      <protection locked="0"/>
    </xf>
    <xf numFmtId="3" fontId="0" fillId="6" borderId="43" xfId="0" applyNumberFormat="1" applyFill="1" applyBorder="1" applyAlignment="1" applyProtection="1">
      <alignment horizontal="right" vertical="top"/>
      <protection locked="0"/>
    </xf>
    <xf numFmtId="166" fontId="0" fillId="0" borderId="0" xfId="0" applyNumberFormat="1" applyBorder="1" applyAlignment="1" applyProtection="1">
      <alignment horizontal="center" vertical="top"/>
    </xf>
    <xf numFmtId="12" fontId="3" fillId="0" borderId="0" xfId="0" applyNumberFormat="1" applyFont="1" applyBorder="1" applyAlignment="1" applyProtection="1">
      <alignment horizontal="center" vertical="top"/>
    </xf>
    <xf numFmtId="166" fontId="3" fillId="0" borderId="0" xfId="0" applyNumberFormat="1" applyFont="1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9" fillId="0" borderId="4" xfId="0" applyFont="1" applyBorder="1" applyAlignment="1" applyProtection="1">
      <alignment horizontal="center" vertical="top"/>
    </xf>
    <xf numFmtId="0" fontId="9" fillId="0" borderId="6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top"/>
    </xf>
    <xf numFmtId="0" fontId="3" fillId="0" borderId="6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165" fontId="0" fillId="6" borderId="0" xfId="1" applyNumberFormat="1" applyFont="1" applyFill="1" applyBorder="1" applyAlignment="1" applyProtection="1">
      <alignment horizontal="center" vertical="top"/>
      <protection locked="0"/>
    </xf>
    <xf numFmtId="3" fontId="0" fillId="0" borderId="36" xfId="0" applyNumberFormat="1" applyBorder="1" applyAlignment="1" applyProtection="1">
      <alignment horizontal="right" vertical="top"/>
    </xf>
    <xf numFmtId="44" fontId="0" fillId="0" borderId="15" xfId="2" applyFont="1" applyBorder="1" applyAlignment="1" applyProtection="1">
      <alignment horizontal="right" vertical="top"/>
    </xf>
    <xf numFmtId="44" fontId="0" fillId="0" borderId="16" xfId="2" applyFont="1" applyBorder="1" applyAlignment="1" applyProtection="1">
      <alignment horizontal="right" vertical="top"/>
    </xf>
    <xf numFmtId="3" fontId="0" fillId="6" borderId="21" xfId="0" applyNumberFormat="1" applyFill="1" applyBorder="1" applyAlignment="1" applyProtection="1">
      <alignment horizontal="right" vertical="top"/>
      <protection locked="0"/>
    </xf>
    <xf numFmtId="3" fontId="0" fillId="6" borderId="22" xfId="0" applyNumberFormat="1" applyFill="1" applyBorder="1" applyAlignment="1" applyProtection="1">
      <alignment horizontal="right" vertical="top"/>
      <protection locked="0"/>
    </xf>
    <xf numFmtId="3" fontId="0" fillId="0" borderId="25" xfId="0" applyNumberFormat="1" applyBorder="1" applyAlignment="1" applyProtection="1">
      <alignment horizontal="right" vertical="top"/>
    </xf>
    <xf numFmtId="44" fontId="0" fillId="0" borderId="19" xfId="2" applyFont="1" applyBorder="1" applyAlignment="1" applyProtection="1">
      <alignment horizontal="right" vertical="top"/>
    </xf>
    <xf numFmtId="44" fontId="0" fillId="0" borderId="20" xfId="2" applyFont="1" applyBorder="1" applyAlignment="1" applyProtection="1">
      <alignment horizontal="right" vertical="top"/>
    </xf>
    <xf numFmtId="0" fontId="0" fillId="0" borderId="6" xfId="0" applyBorder="1" applyAlignment="1" applyProtection="1">
      <alignment horizontal="center" vertical="top"/>
    </xf>
    <xf numFmtId="3" fontId="0" fillId="0" borderId="25" xfId="0" applyNumberFormat="1" applyBorder="1" applyAlignment="1" applyProtection="1">
      <alignment horizontal="center" vertical="top"/>
    </xf>
    <xf numFmtId="3" fontId="0" fillId="0" borderId="26" xfId="0" applyNumberFormat="1" applyBorder="1" applyAlignment="1" applyProtection="1">
      <alignment horizontal="center" vertical="top"/>
    </xf>
    <xf numFmtId="3" fontId="0" fillId="0" borderId="21" xfId="0" applyNumberFormat="1" applyFill="1" applyBorder="1" applyAlignment="1" applyProtection="1">
      <alignment horizontal="center" vertical="top"/>
    </xf>
    <xf numFmtId="3" fontId="0" fillId="0" borderId="22" xfId="0" applyNumberFormat="1" applyFill="1" applyBorder="1" applyAlignment="1" applyProtection="1">
      <alignment horizontal="center" vertical="top"/>
    </xf>
    <xf numFmtId="3" fontId="0" fillId="0" borderId="23" xfId="0" applyNumberFormat="1" applyFill="1" applyBorder="1" applyAlignment="1" applyProtection="1">
      <alignment horizontal="center" vertical="top"/>
    </xf>
    <xf numFmtId="3" fontId="0" fillId="0" borderId="24" xfId="0" applyNumberFormat="1" applyFill="1" applyBorder="1" applyAlignment="1" applyProtection="1">
      <alignment horizontal="center" vertical="top"/>
    </xf>
    <xf numFmtId="0" fontId="0" fillId="5" borderId="1" xfId="0" applyFill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top"/>
    </xf>
    <xf numFmtId="0" fontId="0" fillId="0" borderId="15" xfId="0" applyBorder="1" applyAlignment="1" applyProtection="1">
      <alignment horizontal="right" vertical="top"/>
    </xf>
    <xf numFmtId="0" fontId="0" fillId="0" borderId="16" xfId="0" applyBorder="1" applyAlignment="1" applyProtection="1">
      <alignment horizontal="right" vertical="top"/>
    </xf>
    <xf numFmtId="3" fontId="0" fillId="6" borderId="15" xfId="0" applyNumberFormat="1" applyFill="1" applyBorder="1" applyAlignment="1" applyProtection="1">
      <alignment horizontal="right" vertical="top"/>
      <protection locked="0"/>
    </xf>
    <xf numFmtId="3" fontId="0" fillId="6" borderId="16" xfId="0" applyNumberFormat="1" applyFill="1" applyBorder="1" applyAlignment="1" applyProtection="1">
      <alignment horizontal="right" vertical="top"/>
      <protection locked="0"/>
    </xf>
    <xf numFmtId="0" fontId="0" fillId="2" borderId="36" xfId="0" applyFill="1" applyBorder="1" applyAlignment="1" applyProtection="1">
      <alignment horizontal="center" vertical="top"/>
    </xf>
    <xf numFmtId="0" fontId="0" fillId="0" borderId="17" xfId="0" applyBorder="1" applyAlignment="1" applyProtection="1">
      <alignment horizontal="center" vertical="top"/>
    </xf>
    <xf numFmtId="0" fontId="0" fillId="0" borderId="33" xfId="0" applyBorder="1" applyAlignment="1" applyProtection="1">
      <alignment horizontal="center" vertical="top"/>
    </xf>
    <xf numFmtId="3" fontId="0" fillId="0" borderId="17" xfId="0" applyNumberFormat="1" applyBorder="1" applyAlignment="1" applyProtection="1">
      <alignment horizontal="right" vertical="top"/>
    </xf>
    <xf numFmtId="3" fontId="0" fillId="0" borderId="33" xfId="0" applyNumberFormat="1" applyBorder="1" applyAlignment="1" applyProtection="1">
      <alignment horizontal="right" vertical="top"/>
    </xf>
    <xf numFmtId="3" fontId="0" fillId="7" borderId="11" xfId="0" applyNumberFormat="1" applyFill="1" applyBorder="1" applyAlignment="1" applyProtection="1">
      <alignment horizontal="right" vertical="top"/>
    </xf>
    <xf numFmtId="3" fontId="0" fillId="7" borderId="12" xfId="0" applyNumberFormat="1" applyFill="1" applyBorder="1" applyAlignment="1" applyProtection="1">
      <alignment horizontal="right" vertical="top"/>
    </xf>
    <xf numFmtId="44" fontId="0" fillId="0" borderId="31" xfId="2" applyFont="1" applyBorder="1" applyAlignment="1" applyProtection="1">
      <alignment horizontal="center" vertical="top"/>
    </xf>
    <xf numFmtId="44" fontId="0" fillId="0" borderId="32" xfId="2" applyFont="1" applyBorder="1" applyAlignment="1" applyProtection="1">
      <alignment horizontal="center" vertical="top"/>
    </xf>
    <xf numFmtId="0" fontId="0" fillId="0" borderId="27" xfId="0" applyBorder="1" applyAlignment="1" applyProtection="1">
      <alignment horizontal="center" vertical="top"/>
    </xf>
    <xf numFmtId="0" fontId="0" fillId="0" borderId="28" xfId="0" applyBorder="1" applyAlignment="1" applyProtection="1">
      <alignment horizontal="center" vertical="top"/>
    </xf>
    <xf numFmtId="0" fontId="0" fillId="0" borderId="33" xfId="0" applyBorder="1" applyAlignment="1" applyProtection="1">
      <alignment vertical="top"/>
    </xf>
    <xf numFmtId="0" fontId="0" fillId="0" borderId="36" xfId="0" applyBorder="1" applyAlignment="1" applyProtection="1">
      <alignment vertical="top"/>
    </xf>
    <xf numFmtId="3" fontId="0" fillId="0" borderId="6" xfId="0" applyNumberFormat="1" applyBorder="1" applyAlignment="1">
      <alignment vertical="top"/>
    </xf>
    <xf numFmtId="0" fontId="0" fillId="0" borderId="0" xfId="0" applyAlignment="1" applyProtection="1">
      <alignment horizontal="center" vertical="top"/>
    </xf>
    <xf numFmtId="3" fontId="0" fillId="6" borderId="40" xfId="0" applyNumberFormat="1" applyFill="1" applyBorder="1" applyAlignment="1" applyProtection="1">
      <alignment horizontal="right" vertical="top"/>
      <protection locked="0"/>
    </xf>
    <xf numFmtId="3" fontId="0" fillId="6" borderId="41" xfId="0" applyNumberFormat="1" applyFill="1" applyBorder="1" applyAlignment="1" applyProtection="1">
      <alignment horizontal="right" vertical="top"/>
      <protection locked="0"/>
    </xf>
    <xf numFmtId="3" fontId="0" fillId="0" borderId="4" xfId="0" applyNumberFormat="1" applyBorder="1" applyAlignment="1" applyProtection="1">
      <alignment horizontal="right" vertical="top"/>
    </xf>
    <xf numFmtId="3" fontId="0" fillId="0" borderId="5" xfId="0" applyNumberFormat="1" applyBorder="1" applyAlignment="1" applyProtection="1">
      <alignment horizontal="right" vertical="top"/>
    </xf>
    <xf numFmtId="3" fontId="0" fillId="0" borderId="7" xfId="0" applyNumberFormat="1" applyBorder="1" applyAlignment="1" applyProtection="1">
      <alignment horizontal="right" vertical="top"/>
    </xf>
    <xf numFmtId="3" fontId="0" fillId="0" borderId="8" xfId="0" applyNumberFormat="1" applyBorder="1" applyAlignment="1" applyProtection="1">
      <alignment horizontal="right" vertical="top"/>
    </xf>
    <xf numFmtId="3" fontId="0" fillId="6" borderId="50" xfId="0" applyNumberFormat="1" applyFill="1" applyBorder="1" applyAlignment="1" applyProtection="1">
      <alignment horizontal="right" vertical="top"/>
      <protection locked="0"/>
    </xf>
    <xf numFmtId="3" fontId="0" fillId="6" borderId="53" xfId="0" applyNumberFormat="1" applyFill="1" applyBorder="1" applyAlignment="1" applyProtection="1">
      <alignment horizontal="right" vertical="top"/>
      <protection locked="0"/>
    </xf>
    <xf numFmtId="3" fontId="0" fillId="0" borderId="4" xfId="0" applyNumberFormat="1" applyFill="1" applyBorder="1" applyAlignment="1" applyProtection="1">
      <alignment horizontal="right" vertical="top"/>
      <protection locked="0"/>
    </xf>
    <xf numFmtId="3" fontId="0" fillId="0" borderId="5" xfId="0" applyNumberFormat="1" applyFill="1" applyBorder="1" applyAlignment="1" applyProtection="1">
      <alignment horizontal="right" vertical="top"/>
      <protection locked="0"/>
    </xf>
    <xf numFmtId="0" fontId="0" fillId="0" borderId="47" xfId="0" applyBorder="1" applyAlignment="1" applyProtection="1">
      <alignment horizontal="center" vertical="top"/>
    </xf>
    <xf numFmtId="44" fontId="0" fillId="9" borderId="18" xfId="2" applyFont="1" applyFill="1" applyBorder="1" applyAlignment="1" applyProtection="1">
      <alignment horizontal="center" vertical="top"/>
      <protection locked="0"/>
    </xf>
    <xf numFmtId="0" fontId="0" fillId="0" borderId="47" xfId="0" applyBorder="1" applyAlignment="1">
      <alignment horizontal="center" vertical="top"/>
    </xf>
    <xf numFmtId="44" fontId="0" fillId="9" borderId="33" xfId="2" applyFont="1" applyFill="1" applyBorder="1" applyAlignment="1" applyProtection="1">
      <alignment horizontal="center" vertical="top"/>
      <protection locked="0"/>
    </xf>
    <xf numFmtId="44" fontId="0" fillId="9" borderId="17" xfId="2" applyFont="1" applyFill="1" applyBorder="1" applyAlignment="1" applyProtection="1">
      <alignment horizontal="center" vertical="top"/>
      <protection locked="0"/>
    </xf>
    <xf numFmtId="44" fontId="0" fillId="9" borderId="1" xfId="2" applyFont="1" applyFill="1" applyBorder="1" applyAlignment="1" applyProtection="1">
      <alignment horizontal="center" vertical="top"/>
      <protection locked="0"/>
    </xf>
    <xf numFmtId="167" fontId="0" fillId="0" borderId="0" xfId="0" applyNumberFormat="1" applyAlignment="1" applyProtection="1">
      <alignment horizontal="center" vertical="top"/>
    </xf>
    <xf numFmtId="3" fontId="0" fillId="0" borderId="0" xfId="0" applyNumberFormat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/>
    </xf>
    <xf numFmtId="44" fontId="0" fillId="9" borderId="24" xfId="2" applyFont="1" applyFill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top"/>
    </xf>
    <xf numFmtId="0" fontId="9" fillId="0" borderId="2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top"/>
    </xf>
    <xf numFmtId="0" fontId="0" fillId="0" borderId="8" xfId="0" applyBorder="1" applyAlignment="1">
      <alignment vertical="top"/>
    </xf>
    <xf numFmtId="0" fontId="13" fillId="0" borderId="7" xfId="0" applyFont="1" applyBorder="1" applyAlignment="1">
      <alignment vertical="top"/>
    </xf>
  </cellXfs>
  <cellStyles count="87">
    <cellStyle name="Comma" xfId="1" builtinId="3"/>
    <cellStyle name="Comma 54" xfId="79" xr:uid="{00000000-0005-0000-0000-000001000000}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  <cellStyle name="Normal 123" xfId="80" xr:uid="{00000000-0005-0000-0000-000054000000}"/>
    <cellStyle name="Normal 5 2 9" xfId="78" xr:uid="{00000000-0005-0000-0000-000055000000}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111125</xdr:colOff>
      <xdr:row>4</xdr:row>
      <xdr:rowOff>142875</xdr:rowOff>
    </xdr:from>
    <xdr:ext cx="184666" cy="26161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795250" y="904875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abSelected="1" zoomScale="80" zoomScaleNormal="80" zoomScalePageLayoutView="80" workbookViewId="0">
      <selection activeCell="N53" sqref="N53"/>
    </sheetView>
  </sheetViews>
  <sheetFormatPr baseColWidth="10" defaultRowHeight="16" x14ac:dyDescent="0.2"/>
  <cols>
    <col min="1" max="1" width="9.33203125" style="1" customWidth="1"/>
    <col min="2" max="2" width="12.6640625" style="1" customWidth="1"/>
    <col min="3" max="3" width="9.5" style="1" customWidth="1"/>
    <col min="4" max="4" width="7" style="1" customWidth="1"/>
    <col min="5" max="5" width="8" style="1" customWidth="1"/>
    <col min="6" max="6" width="10.6640625" style="1" customWidth="1"/>
    <col min="7" max="7" width="8.33203125" style="1" customWidth="1"/>
    <col min="8" max="8" width="7" style="1" customWidth="1"/>
    <col min="9" max="9" width="9.1640625" style="1" customWidth="1"/>
    <col min="10" max="10" width="8.6640625" style="1" customWidth="1"/>
    <col min="11" max="11" width="7.83203125" style="1" customWidth="1"/>
    <col min="12" max="12" width="10.83203125" style="1"/>
    <col min="13" max="13" width="13.33203125" style="1" customWidth="1"/>
    <col min="14" max="14" width="25.33203125" style="1" customWidth="1"/>
    <col min="15" max="16" width="9.1640625" style="1" customWidth="1"/>
    <col min="17" max="17" width="15.6640625" style="1" customWidth="1"/>
    <col min="18" max="18" width="8.6640625" style="1" customWidth="1"/>
    <col min="19" max="19" width="10" style="1" customWidth="1"/>
    <col min="20" max="16384" width="10.83203125" style="1"/>
  </cols>
  <sheetData>
    <row r="1" spans="1:19" x14ac:dyDescent="0.2">
      <c r="A1" s="200" t="s">
        <v>88</v>
      </c>
      <c r="B1" s="200"/>
      <c r="C1" s="6" t="s">
        <v>89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x14ac:dyDescent="0.2">
      <c r="A2" s="7"/>
      <c r="B2" s="7"/>
      <c r="C2" s="6" t="s">
        <v>91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2">
      <c r="A3" s="7"/>
      <c r="B3" s="7"/>
      <c r="C3" s="6" t="s">
        <v>90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">
      <c r="A4" s="7"/>
      <c r="B4" s="7"/>
      <c r="C4" s="6" t="s">
        <v>116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x14ac:dyDescent="0.2">
      <c r="A5" s="7"/>
      <c r="B5" s="7"/>
      <c r="C5" s="6" t="s">
        <v>120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x14ac:dyDescent="0.2">
      <c r="A6" s="6"/>
      <c r="B6" s="6"/>
      <c r="C6" s="6" t="s">
        <v>117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2">
      <c r="A8" s="6" t="s">
        <v>0</v>
      </c>
      <c r="B8" s="176"/>
      <c r="C8" s="176"/>
      <c r="D8" s="176"/>
      <c r="E8" s="176"/>
      <c r="F8" s="176"/>
      <c r="G8" s="6"/>
      <c r="H8" s="6"/>
      <c r="I8" s="8" t="s">
        <v>85</v>
      </c>
      <c r="J8" s="76">
        <v>0</v>
      </c>
      <c r="K8" s="6"/>
      <c r="L8" s="6"/>
      <c r="M8" s="6"/>
      <c r="N8" s="6"/>
      <c r="O8" s="6"/>
      <c r="P8" s="6"/>
      <c r="Q8" s="6"/>
      <c r="R8" s="6"/>
      <c r="S8" s="6"/>
    </row>
    <row r="9" spans="1:19" ht="6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x14ac:dyDescent="0.2">
      <c r="A10" s="6" t="s">
        <v>1</v>
      </c>
      <c r="B10" s="77">
        <v>2022</v>
      </c>
      <c r="C10" s="6" t="s">
        <v>115</v>
      </c>
      <c r="D10" s="6"/>
      <c r="E10" s="8"/>
      <c r="F10" s="9"/>
      <c r="G10" s="6"/>
      <c r="H10" s="8"/>
      <c r="I10" s="9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5" customHeight="1" thickBo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7" thickBot="1" x14ac:dyDescent="0.25">
      <c r="A12" s="177" t="s">
        <v>87</v>
      </c>
      <c r="B12" s="178"/>
      <c r="C12" s="151" t="s">
        <v>2</v>
      </c>
      <c r="D12" s="152"/>
      <c r="E12" s="151" t="s">
        <v>3</v>
      </c>
      <c r="F12" s="152"/>
      <c r="G12" s="151" t="s">
        <v>4</v>
      </c>
      <c r="H12" s="152"/>
      <c r="I12" s="151" t="s">
        <v>5</v>
      </c>
      <c r="J12" s="169"/>
      <c r="K12" s="152"/>
      <c r="L12" s="6"/>
      <c r="M12" s="6" t="s">
        <v>114</v>
      </c>
      <c r="N12" s="6"/>
      <c r="O12" s="6"/>
      <c r="P12" s="6"/>
      <c r="Q12" s="6"/>
      <c r="R12" s="6"/>
      <c r="S12" s="6"/>
    </row>
    <row r="13" spans="1:19" ht="56" customHeight="1" thickBot="1" x14ac:dyDescent="0.25">
      <c r="A13" s="179"/>
      <c r="B13" s="180"/>
      <c r="C13" s="10" t="s">
        <v>6</v>
      </c>
      <c r="D13" s="11" t="s">
        <v>7</v>
      </c>
      <c r="E13" s="10" t="s">
        <v>6</v>
      </c>
      <c r="F13" s="11" t="s">
        <v>7</v>
      </c>
      <c r="G13" s="10" t="s">
        <v>6</v>
      </c>
      <c r="H13" s="11" t="s">
        <v>7</v>
      </c>
      <c r="I13" s="12" t="s">
        <v>8</v>
      </c>
      <c r="J13" s="13" t="s">
        <v>9</v>
      </c>
      <c r="K13" s="14" t="s">
        <v>10</v>
      </c>
      <c r="L13" s="6"/>
      <c r="M13" s="6"/>
      <c r="N13" s="106" t="s">
        <v>32</v>
      </c>
      <c r="O13" s="107" t="s">
        <v>33</v>
      </c>
      <c r="P13" s="108" t="s">
        <v>34</v>
      </c>
      <c r="Q13" s="6"/>
      <c r="R13" s="6"/>
      <c r="S13" s="6"/>
    </row>
    <row r="14" spans="1:19" x14ac:dyDescent="0.2">
      <c r="A14" s="15" t="s">
        <v>11</v>
      </c>
      <c r="B14" s="16" t="s">
        <v>12</v>
      </c>
      <c r="C14" s="81">
        <v>0</v>
      </c>
      <c r="D14" s="78"/>
      <c r="E14" s="81"/>
      <c r="F14" s="78"/>
      <c r="G14" s="81"/>
      <c r="H14" s="78"/>
      <c r="I14" s="83">
        <v>0</v>
      </c>
      <c r="J14" s="84">
        <v>0</v>
      </c>
      <c r="K14" s="78"/>
      <c r="L14" s="6"/>
      <c r="M14" s="6"/>
      <c r="N14" s="109" t="s">
        <v>35</v>
      </c>
      <c r="O14" s="41" t="str">
        <f>G36</f>
        <v/>
      </c>
      <c r="P14" s="110" t="e">
        <f>O14/$O$33</f>
        <v>#VALUE!</v>
      </c>
      <c r="Q14" s="6"/>
      <c r="R14" s="6"/>
      <c r="S14" s="6"/>
    </row>
    <row r="15" spans="1:19" x14ac:dyDescent="0.2">
      <c r="A15" s="17" t="s">
        <v>13</v>
      </c>
      <c r="B15" s="18" t="s">
        <v>14</v>
      </c>
      <c r="C15" s="82">
        <v>0</v>
      </c>
      <c r="D15" s="79"/>
      <c r="E15" s="82"/>
      <c r="F15" s="79"/>
      <c r="G15" s="82"/>
      <c r="H15" s="79"/>
      <c r="I15" s="20"/>
      <c r="J15" s="20"/>
      <c r="K15" s="20"/>
      <c r="L15" s="6"/>
      <c r="M15" s="6"/>
      <c r="N15" s="17" t="s">
        <v>36</v>
      </c>
      <c r="O15" s="43" t="str">
        <f>G37</f>
        <v/>
      </c>
      <c r="P15" s="110" t="e">
        <f t="shared" ref="P15:P29" si="0">O15/$O$33</f>
        <v>#VALUE!</v>
      </c>
      <c r="Q15" s="6"/>
      <c r="R15" s="6"/>
      <c r="S15" s="6"/>
    </row>
    <row r="16" spans="1:19" x14ac:dyDescent="0.2">
      <c r="A16" s="17" t="s">
        <v>15</v>
      </c>
      <c r="B16" s="18" t="s">
        <v>16</v>
      </c>
      <c r="C16" s="82">
        <v>0</v>
      </c>
      <c r="D16" s="79"/>
      <c r="E16" s="82"/>
      <c r="F16" s="79"/>
      <c r="G16" s="82"/>
      <c r="H16" s="79"/>
      <c r="I16" s="85"/>
      <c r="J16" s="86"/>
      <c r="K16" s="79"/>
      <c r="L16" s="6"/>
      <c r="M16" s="6"/>
      <c r="N16" s="17" t="s">
        <v>37</v>
      </c>
      <c r="O16" s="43" t="e">
        <f>G38+G39</f>
        <v>#VALUE!</v>
      </c>
      <c r="P16" s="110" t="e">
        <f t="shared" si="0"/>
        <v>#VALUE!</v>
      </c>
      <c r="Q16" s="6"/>
      <c r="R16" s="7" t="s">
        <v>118</v>
      </c>
      <c r="S16" s="7" t="s">
        <v>119</v>
      </c>
    </row>
    <row r="17" spans="1:19" x14ac:dyDescent="0.2">
      <c r="A17" s="17" t="s">
        <v>17</v>
      </c>
      <c r="B17" s="18" t="s">
        <v>18</v>
      </c>
      <c r="C17" s="82">
        <v>0</v>
      </c>
      <c r="D17" s="79"/>
      <c r="E17" s="82"/>
      <c r="F17" s="79"/>
      <c r="G17" s="82"/>
      <c r="H17" s="79"/>
      <c r="I17" s="19"/>
      <c r="J17" s="20"/>
      <c r="K17" s="21"/>
      <c r="L17" s="6"/>
      <c r="M17" s="6"/>
      <c r="N17" s="17" t="s">
        <v>38</v>
      </c>
      <c r="O17" s="43" t="e">
        <f>G41+G42</f>
        <v>#VALUE!</v>
      </c>
      <c r="P17" s="110" t="e">
        <f t="shared" si="0"/>
        <v>#VALUE!</v>
      </c>
      <c r="Q17" s="8" t="s">
        <v>100</v>
      </c>
      <c r="R17" s="116" t="e">
        <f>O14+O15+O16+O17</f>
        <v>#VALUE!</v>
      </c>
      <c r="S17" s="117" t="e">
        <f>R17/O22</f>
        <v>#VALUE!</v>
      </c>
    </row>
    <row r="18" spans="1:19" x14ac:dyDescent="0.2">
      <c r="A18" s="17" t="s">
        <v>19</v>
      </c>
      <c r="B18" s="18" t="s">
        <v>20</v>
      </c>
      <c r="C18" s="82">
        <v>0</v>
      </c>
      <c r="D18" s="21"/>
      <c r="E18" s="82"/>
      <c r="F18" s="21"/>
      <c r="G18" s="82"/>
      <c r="H18" s="21"/>
      <c r="I18" s="19"/>
      <c r="J18" s="20"/>
      <c r="K18" s="21"/>
      <c r="L18" s="6"/>
      <c r="M18" s="6"/>
      <c r="N18" s="17" t="s">
        <v>39</v>
      </c>
      <c r="O18" s="43" t="str">
        <f>G43</f>
        <v/>
      </c>
      <c r="P18" s="110" t="e">
        <f t="shared" si="0"/>
        <v>#VALUE!</v>
      </c>
      <c r="Q18" s="8"/>
      <c r="R18" s="6"/>
      <c r="S18" s="6"/>
    </row>
    <row r="19" spans="1:19" x14ac:dyDescent="0.2">
      <c r="A19" s="17" t="s">
        <v>21</v>
      </c>
      <c r="B19" s="18" t="s">
        <v>22</v>
      </c>
      <c r="C19" s="82">
        <v>0</v>
      </c>
      <c r="D19" s="79"/>
      <c r="E19" s="82"/>
      <c r="F19" s="79"/>
      <c r="G19" s="82"/>
      <c r="H19" s="79"/>
      <c r="I19" s="85"/>
      <c r="J19" s="86"/>
      <c r="K19" s="79"/>
      <c r="L19" s="6"/>
      <c r="M19" s="6"/>
      <c r="N19" s="17" t="s">
        <v>41</v>
      </c>
      <c r="O19" s="43" t="e">
        <f>G44+G45</f>
        <v>#VALUE!</v>
      </c>
      <c r="P19" s="110" t="e">
        <f t="shared" si="0"/>
        <v>#VALUE!</v>
      </c>
      <c r="Q19" s="8"/>
      <c r="R19" s="6"/>
      <c r="S19" s="6"/>
    </row>
    <row r="20" spans="1:19" ht="17" thickBot="1" x14ac:dyDescent="0.25">
      <c r="A20" s="22" t="s">
        <v>23</v>
      </c>
      <c r="B20" s="23" t="s">
        <v>40</v>
      </c>
      <c r="C20" s="87"/>
      <c r="D20" s="88"/>
      <c r="E20" s="87"/>
      <c r="F20" s="88"/>
      <c r="G20" s="87"/>
      <c r="H20" s="88"/>
      <c r="I20" s="89"/>
      <c r="J20" s="90"/>
      <c r="K20" s="88"/>
      <c r="L20" s="6"/>
      <c r="M20" s="6"/>
      <c r="N20" s="17" t="s">
        <v>43</v>
      </c>
      <c r="O20" s="43" t="e">
        <f>G46+G47</f>
        <v>#VALUE!</v>
      </c>
      <c r="P20" s="110" t="e">
        <f t="shared" si="0"/>
        <v>#VALUE!</v>
      </c>
      <c r="Q20" s="8"/>
      <c r="R20" s="6"/>
      <c r="S20" s="6"/>
    </row>
    <row r="21" spans="1:19" x14ac:dyDescent="0.2">
      <c r="A21" s="24"/>
      <c r="B21" s="25" t="s">
        <v>24</v>
      </c>
      <c r="C21" s="26">
        <f>SUM(C14:C20)</f>
        <v>0</v>
      </c>
      <c r="D21" s="27">
        <f t="shared" ref="D21:K21" si="1">SUM(D14:D20)</f>
        <v>0</v>
      </c>
      <c r="E21" s="28">
        <f t="shared" si="1"/>
        <v>0</v>
      </c>
      <c r="F21" s="29">
        <f t="shared" si="1"/>
        <v>0</v>
      </c>
      <c r="G21" s="28">
        <f t="shared" si="1"/>
        <v>0</v>
      </c>
      <c r="H21" s="29">
        <f t="shared" si="1"/>
        <v>0</v>
      </c>
      <c r="I21" s="30">
        <f t="shared" si="1"/>
        <v>0</v>
      </c>
      <c r="J21" s="31">
        <f t="shared" si="1"/>
        <v>0</v>
      </c>
      <c r="K21" s="29">
        <f t="shared" si="1"/>
        <v>0</v>
      </c>
      <c r="L21" s="6"/>
      <c r="M21" s="6"/>
      <c r="N21" s="17" t="s">
        <v>44</v>
      </c>
      <c r="O21" s="43" t="str">
        <f>G48</f>
        <v/>
      </c>
      <c r="P21" s="110" t="e">
        <f t="shared" si="0"/>
        <v>#VALUE!</v>
      </c>
      <c r="Q21" s="8" t="s">
        <v>101</v>
      </c>
      <c r="R21" s="116" t="e">
        <f>O18+O19+O20+O21</f>
        <v>#VALUE!</v>
      </c>
      <c r="S21" s="117" t="e">
        <f>R21/O22</f>
        <v>#VALUE!</v>
      </c>
    </row>
    <row r="22" spans="1:19" ht="17" thickBot="1" x14ac:dyDescent="0.25">
      <c r="A22" s="32"/>
      <c r="B22" s="33" t="s">
        <v>25</v>
      </c>
      <c r="C22" s="170">
        <f>C21+D21</f>
        <v>0</v>
      </c>
      <c r="D22" s="171"/>
      <c r="E22" s="172">
        <f>E21+F21</f>
        <v>0</v>
      </c>
      <c r="F22" s="173"/>
      <c r="G22" s="172">
        <f>G21+H21</f>
        <v>0</v>
      </c>
      <c r="H22" s="173"/>
      <c r="I22" s="174">
        <f>I21+J21+K21</f>
        <v>0</v>
      </c>
      <c r="J22" s="175"/>
      <c r="K22" s="173"/>
      <c r="L22" s="6"/>
      <c r="M22" s="6"/>
      <c r="N22" s="17" t="s">
        <v>50</v>
      </c>
      <c r="O22" s="43" t="e">
        <f>SUM(O14:O21)</f>
        <v>#VALUE!</v>
      </c>
      <c r="P22" s="110" t="e">
        <f t="shared" si="0"/>
        <v>#VALUE!</v>
      </c>
      <c r="Q22" s="8" t="s">
        <v>112</v>
      </c>
      <c r="R22" s="116" t="e">
        <f>R17+R21</f>
        <v>#VALUE!</v>
      </c>
      <c r="S22" s="130" t="e">
        <f>S17+S21</f>
        <v>#VALUE!</v>
      </c>
    </row>
    <row r="23" spans="1:19" ht="9" customHeight="1" thickBo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12"/>
      <c r="O23" s="4"/>
      <c r="P23" s="110"/>
      <c r="Q23" s="6"/>
      <c r="R23" s="6"/>
      <c r="S23" s="6"/>
    </row>
    <row r="24" spans="1:19" ht="17" thickBot="1" x14ac:dyDescent="0.25">
      <c r="A24" s="151" t="s">
        <v>92</v>
      </c>
      <c r="B24" s="152"/>
      <c r="C24" s="151" t="s">
        <v>26</v>
      </c>
      <c r="D24" s="152"/>
      <c r="E24" s="91" t="s">
        <v>27</v>
      </c>
      <c r="F24" s="92" t="s">
        <v>28</v>
      </c>
      <c r="G24" s="151" t="s">
        <v>29</v>
      </c>
      <c r="H24" s="152"/>
      <c r="I24" s="92" t="s">
        <v>30</v>
      </c>
      <c r="J24" s="195" t="s">
        <v>31</v>
      </c>
      <c r="K24" s="196"/>
      <c r="L24" s="6" t="s">
        <v>124</v>
      </c>
      <c r="M24" s="6"/>
      <c r="N24" s="17" t="s">
        <v>55</v>
      </c>
      <c r="O24" s="43" t="str">
        <f>G49</f>
        <v/>
      </c>
      <c r="P24" s="110" t="e">
        <f t="shared" si="0"/>
        <v>#VALUE!</v>
      </c>
      <c r="Q24" s="6"/>
      <c r="R24" s="6"/>
      <c r="S24" s="6"/>
    </row>
    <row r="25" spans="1:19" x14ac:dyDescent="0.2">
      <c r="A25" s="15" t="s">
        <v>11</v>
      </c>
      <c r="B25" s="34" t="s">
        <v>12</v>
      </c>
      <c r="C25" s="191">
        <v>0</v>
      </c>
      <c r="D25" s="192"/>
      <c r="E25" s="28">
        <f t="shared" ref="E25:E31" si="2">SUM(C14:H14)</f>
        <v>0</v>
      </c>
      <c r="F25" s="35" t="str">
        <f t="shared" ref="F25:F31" si="3">IFERROR((C25/E25),"")</f>
        <v/>
      </c>
      <c r="G25" s="189">
        <f>(I14+J14+K14)*180</f>
        <v>0</v>
      </c>
      <c r="H25" s="190"/>
      <c r="I25" s="36" t="str">
        <f>IFERROR((C25/G25),"")</f>
        <v/>
      </c>
      <c r="J25" s="193" t="str">
        <f>IFERROR(C25/J37,"")</f>
        <v/>
      </c>
      <c r="K25" s="194"/>
      <c r="L25" s="219"/>
      <c r="M25" s="6"/>
      <c r="N25" s="17" t="s">
        <v>57</v>
      </c>
      <c r="O25" s="43" t="str">
        <f>G50</f>
        <v/>
      </c>
      <c r="P25" s="110" t="e">
        <f t="shared" si="0"/>
        <v>#VALUE!</v>
      </c>
      <c r="Q25" s="219" t="s">
        <v>121</v>
      </c>
      <c r="R25" s="200"/>
      <c r="S25" s="117" t="e">
        <f>R21/R17</f>
        <v>#VALUE!</v>
      </c>
    </row>
    <row r="26" spans="1:19" x14ac:dyDescent="0.2">
      <c r="A26" s="17" t="s">
        <v>13</v>
      </c>
      <c r="B26" s="37" t="s">
        <v>14</v>
      </c>
      <c r="C26" s="184"/>
      <c r="D26" s="185"/>
      <c r="E26" s="38">
        <f t="shared" si="2"/>
        <v>0</v>
      </c>
      <c r="F26" s="39" t="str">
        <f t="shared" si="3"/>
        <v/>
      </c>
      <c r="G26" s="187"/>
      <c r="H26" s="188"/>
      <c r="I26" s="40"/>
      <c r="J26" s="162"/>
      <c r="K26" s="163"/>
      <c r="L26" s="219"/>
      <c r="M26" s="6"/>
      <c r="N26" s="17" t="s">
        <v>59</v>
      </c>
      <c r="O26" s="43" t="str">
        <f>G51</f>
        <v/>
      </c>
      <c r="P26" s="110" t="e">
        <f t="shared" si="0"/>
        <v>#VALUE!</v>
      </c>
      <c r="Q26" s="6"/>
      <c r="R26" s="6"/>
      <c r="S26" s="6"/>
    </row>
    <row r="27" spans="1:19" x14ac:dyDescent="0.2">
      <c r="A27" s="17" t="s">
        <v>15</v>
      </c>
      <c r="B27" s="37" t="s">
        <v>16</v>
      </c>
      <c r="C27" s="184"/>
      <c r="D27" s="185"/>
      <c r="E27" s="38">
        <f t="shared" si="2"/>
        <v>0</v>
      </c>
      <c r="F27" s="39" t="str">
        <f t="shared" si="3"/>
        <v/>
      </c>
      <c r="G27" s="189">
        <f>(I16+J16+K16)*180</f>
        <v>0</v>
      </c>
      <c r="H27" s="190"/>
      <c r="I27" s="40" t="str">
        <f>IFERROR((C27/G27),"")</f>
        <v/>
      </c>
      <c r="J27" s="162" t="str">
        <f>IFERROR(C27/J38,"")</f>
        <v/>
      </c>
      <c r="K27" s="163"/>
      <c r="L27" s="219"/>
      <c r="M27" s="6"/>
      <c r="N27" s="17" t="s">
        <v>61</v>
      </c>
      <c r="O27" s="43" t="str">
        <f>G52</f>
        <v/>
      </c>
      <c r="P27" s="110" t="e">
        <f t="shared" si="0"/>
        <v>#VALUE!</v>
      </c>
      <c r="Q27" s="6"/>
      <c r="R27" s="6"/>
      <c r="S27" s="6"/>
    </row>
    <row r="28" spans="1:19" x14ac:dyDescent="0.2">
      <c r="A28" s="17" t="s">
        <v>17</v>
      </c>
      <c r="B28" s="37" t="s">
        <v>18</v>
      </c>
      <c r="C28" s="184"/>
      <c r="D28" s="185"/>
      <c r="E28" s="38">
        <f t="shared" si="2"/>
        <v>0</v>
      </c>
      <c r="F28" s="39" t="str">
        <f t="shared" si="3"/>
        <v/>
      </c>
      <c r="G28" s="181"/>
      <c r="H28" s="181"/>
      <c r="I28" s="40"/>
      <c r="J28" s="182"/>
      <c r="K28" s="183"/>
      <c r="L28" s="6"/>
      <c r="M28" s="6"/>
      <c r="N28" s="17" t="s">
        <v>63</v>
      </c>
      <c r="O28" s="43" t="str">
        <f>G53</f>
        <v/>
      </c>
      <c r="P28" s="110" t="e">
        <f t="shared" si="0"/>
        <v>#VALUE!</v>
      </c>
      <c r="Q28" s="6"/>
      <c r="R28" s="6"/>
      <c r="S28" s="6"/>
    </row>
    <row r="29" spans="1:19" x14ac:dyDescent="0.2">
      <c r="A29" s="17" t="s">
        <v>19</v>
      </c>
      <c r="B29" s="37" t="s">
        <v>20</v>
      </c>
      <c r="C29" s="184"/>
      <c r="D29" s="185"/>
      <c r="E29" s="38">
        <f t="shared" si="2"/>
        <v>0</v>
      </c>
      <c r="F29" s="39" t="str">
        <f t="shared" si="3"/>
        <v/>
      </c>
      <c r="G29" s="186"/>
      <c r="H29" s="186"/>
      <c r="I29" s="40"/>
      <c r="J29" s="182"/>
      <c r="K29" s="183"/>
      <c r="L29" s="6"/>
      <c r="M29" s="6"/>
      <c r="N29" s="17" t="s">
        <v>65</v>
      </c>
      <c r="O29" s="43" t="e">
        <f>G54+G55+G57</f>
        <v>#VALUE!</v>
      </c>
      <c r="P29" s="110" t="e">
        <f t="shared" si="0"/>
        <v>#VALUE!</v>
      </c>
      <c r="Q29" s="6"/>
      <c r="R29" s="6"/>
      <c r="S29" s="6"/>
    </row>
    <row r="30" spans="1:19" x14ac:dyDescent="0.2">
      <c r="A30" s="17" t="s">
        <v>21</v>
      </c>
      <c r="B30" s="37" t="s">
        <v>22</v>
      </c>
      <c r="C30" s="184"/>
      <c r="D30" s="185"/>
      <c r="E30" s="38">
        <f t="shared" si="2"/>
        <v>0</v>
      </c>
      <c r="F30" s="39" t="str">
        <f t="shared" si="3"/>
        <v/>
      </c>
      <c r="G30" s="161">
        <f>(I19+J19+K19)*180</f>
        <v>0</v>
      </c>
      <c r="H30" s="161"/>
      <c r="I30" s="40" t="str">
        <f>IFERROR((C30/G30),"")</f>
        <v/>
      </c>
      <c r="J30" s="162" t="str">
        <f>IFERROR(C30/J39,"")</f>
        <v/>
      </c>
      <c r="K30" s="163"/>
      <c r="L30" s="6"/>
      <c r="M30" s="6"/>
      <c r="N30" s="17"/>
      <c r="O30" s="42"/>
      <c r="P30" s="111"/>
      <c r="Q30" s="6"/>
      <c r="R30" s="6"/>
      <c r="S30" s="6"/>
    </row>
    <row r="31" spans="1:19" ht="17" thickBot="1" x14ac:dyDescent="0.25">
      <c r="A31" s="44" t="s">
        <v>23</v>
      </c>
      <c r="B31" s="45" t="s">
        <v>40</v>
      </c>
      <c r="C31" s="164"/>
      <c r="D31" s="165"/>
      <c r="E31" s="46">
        <f t="shared" si="2"/>
        <v>0</v>
      </c>
      <c r="F31" s="47" t="str">
        <f t="shared" si="3"/>
        <v/>
      </c>
      <c r="G31" s="166">
        <f>(I20+J20+K20)*180</f>
        <v>0</v>
      </c>
      <c r="H31" s="166"/>
      <c r="I31" s="48" t="str">
        <f>IFERROR((C31/G31),"")</f>
        <v/>
      </c>
      <c r="J31" s="167" t="str">
        <f>IFERROR(C31/J40,"")</f>
        <v/>
      </c>
      <c r="K31" s="168"/>
      <c r="L31" s="6"/>
      <c r="M31" s="6"/>
      <c r="N31" s="17" t="s">
        <v>68</v>
      </c>
      <c r="O31" s="43" t="e">
        <f>SUM(O24:O30)</f>
        <v>#VALUE!</v>
      </c>
      <c r="P31" s="111" t="e">
        <f>O31/O33</f>
        <v>#VALUE!</v>
      </c>
      <c r="Q31" s="6"/>
      <c r="R31" s="6"/>
      <c r="S31" s="6"/>
    </row>
    <row r="32" spans="1:19" ht="17" thickBot="1" x14ac:dyDescent="0.25">
      <c r="A32" s="32" t="s">
        <v>42</v>
      </c>
      <c r="B32" s="33"/>
      <c r="C32" s="203">
        <f>SUM(C25:D31)</f>
        <v>0</v>
      </c>
      <c r="D32" s="204"/>
      <c r="E32" s="49">
        <f>SUM(E25:E31)</f>
        <v>0</v>
      </c>
      <c r="F32" s="33"/>
      <c r="G32" s="32"/>
      <c r="H32" s="50"/>
      <c r="I32" s="33"/>
      <c r="J32" s="151"/>
      <c r="K32" s="152"/>
      <c r="L32" s="6"/>
      <c r="M32" s="6"/>
      <c r="N32" s="17"/>
      <c r="O32" s="42"/>
      <c r="P32" s="111"/>
      <c r="Q32" s="6"/>
      <c r="R32" s="6"/>
      <c r="S32" s="6"/>
    </row>
    <row r="33" spans="1:19" ht="16" customHeight="1" thickBo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44" t="s">
        <v>72</v>
      </c>
      <c r="O33" s="113" t="e">
        <f>O22+O31</f>
        <v>#VALUE!</v>
      </c>
      <c r="P33" s="114">
        <v>1</v>
      </c>
      <c r="Q33" s="6"/>
      <c r="R33" s="6"/>
      <c r="S33" s="6"/>
    </row>
    <row r="34" spans="1:19" ht="17" thickBot="1" x14ac:dyDescent="0.25">
      <c r="A34" s="153" t="s">
        <v>45</v>
      </c>
      <c r="B34" s="154"/>
      <c r="C34" s="154"/>
      <c r="D34" s="154"/>
      <c r="E34" s="154"/>
      <c r="F34" s="154"/>
      <c r="G34" s="155"/>
      <c r="H34" s="6"/>
      <c r="I34" s="6"/>
      <c r="J34" s="6"/>
      <c r="K34" s="6"/>
      <c r="L34" s="6"/>
      <c r="M34" s="6"/>
      <c r="N34" s="62"/>
      <c r="O34" s="26"/>
      <c r="P34" s="105"/>
      <c r="Q34" s="6"/>
      <c r="R34" s="6"/>
      <c r="S34" s="6"/>
    </row>
    <row r="35" spans="1:19" ht="17" thickBot="1" x14ac:dyDescent="0.25">
      <c r="A35" s="51"/>
      <c r="B35" s="52"/>
      <c r="C35" s="53" t="s">
        <v>46</v>
      </c>
      <c r="D35" s="151" t="s">
        <v>47</v>
      </c>
      <c r="E35" s="152"/>
      <c r="F35" s="52" t="s">
        <v>48</v>
      </c>
      <c r="G35" s="54" t="s">
        <v>49</v>
      </c>
      <c r="H35" s="6"/>
      <c r="I35" s="156" t="s">
        <v>93</v>
      </c>
      <c r="J35" s="157"/>
      <c r="K35" s="158"/>
      <c r="L35" s="6"/>
      <c r="M35" s="6" t="s">
        <v>98</v>
      </c>
      <c r="N35" s="62"/>
      <c r="O35" s="62"/>
      <c r="P35" s="105"/>
      <c r="Q35" s="6"/>
      <c r="R35" s="6"/>
      <c r="S35" s="6"/>
    </row>
    <row r="36" spans="1:19" ht="17" thickBot="1" x14ac:dyDescent="0.25">
      <c r="A36" s="55" t="s">
        <v>51</v>
      </c>
      <c r="B36" s="56"/>
      <c r="C36" s="122">
        <v>1</v>
      </c>
      <c r="D36" s="201">
        <v>40000</v>
      </c>
      <c r="E36" s="202"/>
      <c r="F36" s="123" t="str">
        <f>IFERROR(D36/$G$25,"")</f>
        <v/>
      </c>
      <c r="G36" s="126" t="str">
        <f>IFERROR(D36/$J$37,"")</f>
        <v/>
      </c>
      <c r="H36" s="6"/>
      <c r="I36" s="57"/>
      <c r="J36" s="58" t="s">
        <v>52</v>
      </c>
      <c r="K36" s="59" t="s">
        <v>53</v>
      </c>
      <c r="L36" s="6"/>
      <c r="M36" s="6"/>
      <c r="N36" s="42" t="s">
        <v>99</v>
      </c>
      <c r="O36" s="103">
        <f>F61</f>
        <v>0</v>
      </c>
      <c r="P36" s="115"/>
      <c r="Q36" s="6"/>
      <c r="R36" s="6"/>
      <c r="S36" s="6"/>
    </row>
    <row r="37" spans="1:19" ht="17" thickBot="1" x14ac:dyDescent="0.25">
      <c r="A37" s="60" t="s">
        <v>54</v>
      </c>
      <c r="B37" s="61"/>
      <c r="C37" s="80"/>
      <c r="D37" s="146"/>
      <c r="E37" s="147"/>
      <c r="F37" s="123" t="str">
        <f>IFERROR(D37/$G$25,"")</f>
        <v/>
      </c>
      <c r="G37" s="126" t="str">
        <f t="shared" ref="G37:G57" si="4">IFERROR(D37/$J$37,"")</f>
        <v/>
      </c>
      <c r="H37" s="6"/>
      <c r="I37" s="93" t="s">
        <v>11</v>
      </c>
      <c r="J37" s="97">
        <v>0</v>
      </c>
      <c r="K37" s="98"/>
      <c r="L37" s="6"/>
      <c r="M37" s="6"/>
      <c r="N37" s="62"/>
      <c r="O37" s="26"/>
      <c r="P37" s="115"/>
      <c r="Q37" s="6"/>
      <c r="R37" s="6"/>
      <c r="S37" s="6"/>
    </row>
    <row r="38" spans="1:19" ht="17" thickBot="1" x14ac:dyDescent="0.25">
      <c r="A38" s="60" t="s">
        <v>56</v>
      </c>
      <c r="B38" s="61"/>
      <c r="C38" s="80"/>
      <c r="D38" s="146"/>
      <c r="E38" s="147"/>
      <c r="F38" s="63"/>
      <c r="G38" s="126" t="str">
        <f t="shared" si="4"/>
        <v/>
      </c>
      <c r="H38" s="6"/>
      <c r="I38" s="94" t="s">
        <v>15</v>
      </c>
      <c r="J38" s="96"/>
      <c r="K38" s="99"/>
      <c r="L38" s="6"/>
      <c r="M38" s="6"/>
      <c r="N38" s="42" t="s">
        <v>102</v>
      </c>
      <c r="O38" s="138"/>
      <c r="P38" s="105"/>
      <c r="Q38" s="6"/>
      <c r="R38" s="6"/>
      <c r="S38" s="6"/>
    </row>
    <row r="39" spans="1:19" ht="17" thickBot="1" x14ac:dyDescent="0.25">
      <c r="A39" s="60" t="s">
        <v>58</v>
      </c>
      <c r="B39" s="61"/>
      <c r="C39" s="80"/>
      <c r="D39" s="146"/>
      <c r="E39" s="147"/>
      <c r="F39" s="63"/>
      <c r="G39" s="126" t="str">
        <f t="shared" si="4"/>
        <v/>
      </c>
      <c r="H39" s="6"/>
      <c r="I39" s="94" t="s">
        <v>21</v>
      </c>
      <c r="J39" s="96"/>
      <c r="K39" s="99"/>
      <c r="L39" s="6"/>
      <c r="M39" s="6"/>
      <c r="N39" s="42" t="s">
        <v>113</v>
      </c>
      <c r="O39" s="129" t="e">
        <f>S25</f>
        <v>#VALUE!</v>
      </c>
      <c r="P39" s="105"/>
      <c r="Q39" s="6"/>
      <c r="R39" s="6"/>
      <c r="S39" s="6"/>
    </row>
    <row r="40" spans="1:19" ht="17" thickBot="1" x14ac:dyDescent="0.25">
      <c r="A40" s="60" t="s">
        <v>60</v>
      </c>
      <c r="B40" s="61"/>
      <c r="C40" s="80"/>
      <c r="D40" s="146"/>
      <c r="E40" s="147"/>
      <c r="F40" s="63"/>
      <c r="G40" s="126" t="str">
        <f t="shared" si="4"/>
        <v/>
      </c>
      <c r="H40" s="6"/>
      <c r="I40" s="95" t="s">
        <v>23</v>
      </c>
      <c r="J40" s="100"/>
      <c r="K40" s="101"/>
      <c r="L40" s="6"/>
      <c r="M40" s="6"/>
      <c r="N40" s="42" t="s">
        <v>103</v>
      </c>
      <c r="O40" s="103" t="e">
        <f>O38*(1+O39)</f>
        <v>#VALUE!</v>
      </c>
      <c r="P40" s="105"/>
      <c r="Q40" s="6"/>
      <c r="R40" s="6"/>
      <c r="S40" s="6"/>
    </row>
    <row r="41" spans="1:19" ht="17" thickBot="1" x14ac:dyDescent="0.25">
      <c r="A41" s="60" t="s">
        <v>62</v>
      </c>
      <c r="B41" s="61"/>
      <c r="C41" s="80"/>
      <c r="D41" s="146"/>
      <c r="E41" s="147"/>
      <c r="F41" s="124" t="str">
        <f>IFERROR(D41/G25,"")</f>
        <v/>
      </c>
      <c r="G41" s="126" t="str">
        <f t="shared" si="4"/>
        <v/>
      </c>
      <c r="H41" s="6"/>
      <c r="I41" s="6"/>
      <c r="J41" s="62"/>
      <c r="K41" s="62"/>
      <c r="L41" s="6"/>
      <c r="M41" s="6"/>
      <c r="N41" s="62"/>
      <c r="O41" s="26"/>
      <c r="P41" s="105"/>
      <c r="Q41" s="6"/>
      <c r="R41" s="6"/>
      <c r="S41" s="6"/>
    </row>
    <row r="42" spans="1:19" ht="17" thickBot="1" x14ac:dyDescent="0.25">
      <c r="A42" s="60" t="s">
        <v>64</v>
      </c>
      <c r="B42" s="61"/>
      <c r="C42" s="80"/>
      <c r="D42" s="146"/>
      <c r="E42" s="147"/>
      <c r="F42" s="124" t="str">
        <f>IFERROR(D42/G26,"")</f>
        <v/>
      </c>
      <c r="G42" s="126" t="str">
        <f t="shared" si="4"/>
        <v/>
      </c>
      <c r="H42" s="6"/>
      <c r="I42" s="6"/>
      <c r="J42" s="6"/>
      <c r="K42" s="6"/>
      <c r="L42" s="62"/>
      <c r="M42" s="6"/>
      <c r="N42" s="42" t="s">
        <v>104</v>
      </c>
      <c r="O42" s="138"/>
      <c r="P42" s="105"/>
      <c r="Q42" s="6"/>
      <c r="R42" s="6"/>
      <c r="S42" s="6"/>
    </row>
    <row r="43" spans="1:19" ht="17" thickBot="1" x14ac:dyDescent="0.25">
      <c r="A43" s="60" t="s">
        <v>39</v>
      </c>
      <c r="B43" s="61"/>
      <c r="C43" s="63"/>
      <c r="D43" s="146"/>
      <c r="E43" s="147"/>
      <c r="F43" s="63"/>
      <c r="G43" s="126" t="str">
        <f t="shared" si="4"/>
        <v/>
      </c>
      <c r="H43" s="6"/>
      <c r="I43" s="6"/>
      <c r="J43" s="6"/>
      <c r="K43" s="6"/>
      <c r="L43" s="6"/>
      <c r="M43" s="6"/>
      <c r="N43" s="42" t="s">
        <v>113</v>
      </c>
      <c r="O43" s="129" t="e">
        <f>S25</f>
        <v>#VALUE!</v>
      </c>
      <c r="P43" s="105"/>
      <c r="Q43" s="6"/>
      <c r="R43" s="6"/>
      <c r="S43" s="6"/>
    </row>
    <row r="44" spans="1:19" ht="17" thickBot="1" x14ac:dyDescent="0.25">
      <c r="A44" s="60" t="s">
        <v>66</v>
      </c>
      <c r="B44" s="61"/>
      <c r="C44" s="63"/>
      <c r="D44" s="146"/>
      <c r="E44" s="147"/>
      <c r="F44" s="63"/>
      <c r="G44" s="126" t="str">
        <f t="shared" si="4"/>
        <v/>
      </c>
      <c r="H44" s="6"/>
      <c r="I44" s="64" t="s">
        <v>67</v>
      </c>
      <c r="J44" s="160"/>
      <c r="K44" s="160"/>
      <c r="L44" s="6"/>
      <c r="M44" s="6"/>
      <c r="N44" s="42" t="s">
        <v>105</v>
      </c>
      <c r="O44" s="103" t="e">
        <f>O42*(1+O43)</f>
        <v>#VALUE!</v>
      </c>
      <c r="P44" s="105"/>
      <c r="Q44" s="6"/>
      <c r="R44" s="6"/>
      <c r="S44" s="6"/>
    </row>
    <row r="45" spans="1:19" ht="17" thickBot="1" x14ac:dyDescent="0.25">
      <c r="A45" s="60" t="s">
        <v>69</v>
      </c>
      <c r="B45" s="61"/>
      <c r="C45" s="63"/>
      <c r="D45" s="146"/>
      <c r="E45" s="147"/>
      <c r="F45" s="63"/>
      <c r="G45" s="126" t="str">
        <f t="shared" si="4"/>
        <v/>
      </c>
      <c r="H45" s="6"/>
      <c r="I45" s="65" t="s">
        <v>70</v>
      </c>
      <c r="J45" s="148" t="str">
        <f>IFERROR(J44/(G25+G27),"")</f>
        <v/>
      </c>
      <c r="K45" s="148"/>
      <c r="L45" s="26"/>
      <c r="M45" s="62"/>
      <c r="N45" s="62"/>
      <c r="O45" s="26"/>
      <c r="P45" s="105"/>
      <c r="Q45" s="6"/>
      <c r="R45" s="6"/>
      <c r="S45" s="6"/>
    </row>
    <row r="46" spans="1:19" ht="17" thickBot="1" x14ac:dyDescent="0.25">
      <c r="A46" s="60" t="s">
        <v>71</v>
      </c>
      <c r="B46" s="61"/>
      <c r="C46" s="63"/>
      <c r="D46" s="146"/>
      <c r="E46" s="147"/>
      <c r="F46" s="63"/>
      <c r="G46" s="126" t="str">
        <f t="shared" si="4"/>
        <v/>
      </c>
      <c r="H46" s="6"/>
      <c r="I46" s="64"/>
      <c r="J46" s="159"/>
      <c r="K46" s="159"/>
      <c r="L46" s="66"/>
      <c r="M46" s="62"/>
      <c r="Q46" s="6"/>
      <c r="R46" s="6"/>
      <c r="S46" s="6"/>
    </row>
    <row r="47" spans="1:19" ht="17" thickBot="1" x14ac:dyDescent="0.25">
      <c r="A47" s="60" t="s">
        <v>73</v>
      </c>
      <c r="B47" s="61"/>
      <c r="C47" s="63"/>
      <c r="D47" s="146"/>
      <c r="E47" s="147"/>
      <c r="F47" s="63"/>
      <c r="G47" s="126" t="str">
        <f t="shared" si="4"/>
        <v/>
      </c>
      <c r="H47" s="6"/>
      <c r="I47" s="64" t="s">
        <v>74</v>
      </c>
      <c r="J47" s="149" t="e">
        <f>K37/J37</f>
        <v>#DIV/0!</v>
      </c>
      <c r="K47" s="149"/>
      <c r="L47" s="26"/>
      <c r="M47" s="222" t="s">
        <v>109</v>
      </c>
      <c r="N47" s="223"/>
      <c r="O47" s="6"/>
      <c r="P47" s="6"/>
      <c r="Q47" s="6" t="s">
        <v>123</v>
      </c>
      <c r="R47" s="6"/>
      <c r="S47" s="6"/>
    </row>
    <row r="48" spans="1:19" ht="17" thickBot="1" x14ac:dyDescent="0.25">
      <c r="A48" s="60" t="s">
        <v>44</v>
      </c>
      <c r="B48" s="61"/>
      <c r="C48" s="63"/>
      <c r="D48" s="146"/>
      <c r="E48" s="147"/>
      <c r="F48" s="63"/>
      <c r="G48" s="126" t="str">
        <f t="shared" si="4"/>
        <v/>
      </c>
      <c r="H48" s="6"/>
      <c r="I48" s="64" t="s">
        <v>75</v>
      </c>
      <c r="J48" s="150" t="str">
        <f>IFERROR((C41+C42)/(J37+K37),"")</f>
        <v/>
      </c>
      <c r="K48" s="150"/>
      <c r="L48" s="6"/>
      <c r="M48" s="225" t="s">
        <v>125</v>
      </c>
      <c r="N48" s="224"/>
      <c r="O48" s="221" t="s">
        <v>106</v>
      </c>
      <c r="P48" s="221"/>
      <c r="Q48" s="144">
        <v>10</v>
      </c>
      <c r="R48" s="6"/>
      <c r="S48" s="6"/>
    </row>
    <row r="49" spans="1:19" ht="17" thickBot="1" x14ac:dyDescent="0.25">
      <c r="A49" s="60" t="s">
        <v>76</v>
      </c>
      <c r="B49" s="61"/>
      <c r="C49" s="63"/>
      <c r="D49" s="146"/>
      <c r="E49" s="147"/>
      <c r="F49" s="124" t="str">
        <f>IFERROR(D49/$G$25,"")</f>
        <v/>
      </c>
      <c r="G49" s="126" t="str">
        <f t="shared" si="4"/>
        <v/>
      </c>
      <c r="H49" s="6"/>
      <c r="I49" s="6"/>
      <c r="J49" s="7"/>
      <c r="K49" s="7"/>
      <c r="L49" s="66"/>
      <c r="M49" s="24" t="s">
        <v>94</v>
      </c>
      <c r="N49" s="102" t="s">
        <v>95</v>
      </c>
      <c r="O49" s="211" t="s">
        <v>96</v>
      </c>
      <c r="P49" s="211"/>
      <c r="Q49" s="25" t="s">
        <v>97</v>
      </c>
      <c r="R49" s="8" t="s">
        <v>122</v>
      </c>
      <c r="S49" s="6"/>
    </row>
    <row r="50" spans="1:19" ht="17" thickBot="1" x14ac:dyDescent="0.25">
      <c r="A50" s="60" t="s">
        <v>57</v>
      </c>
      <c r="B50" s="61"/>
      <c r="C50" s="63"/>
      <c r="D50" s="146"/>
      <c r="E50" s="147"/>
      <c r="F50" s="124" t="str">
        <f t="shared" ref="F50:F57" si="5">IFERROR(D50/$G$25,"")</f>
        <v/>
      </c>
      <c r="G50" s="126" t="str">
        <f t="shared" si="4"/>
        <v/>
      </c>
      <c r="H50" s="6"/>
      <c r="I50" s="64" t="s">
        <v>86</v>
      </c>
      <c r="J50" s="217" t="str">
        <f>IFERROR(E25/J37,"")</f>
        <v/>
      </c>
      <c r="K50" s="217"/>
      <c r="L50" s="6"/>
      <c r="M50" s="140"/>
      <c r="N50" s="141"/>
      <c r="O50" s="212"/>
      <c r="P50" s="212"/>
      <c r="Q50" s="104">
        <f t="shared" ref="Q50:Q64" si="6">O50/amort</f>
        <v>0</v>
      </c>
      <c r="R50" s="7" t="str">
        <f t="shared" ref="R50:R64" si="7">IF(M50&gt;0,(IF(($B$10-M50)&lt;(amort+1),"Yes","")),"")</f>
        <v/>
      </c>
      <c r="S50" s="6"/>
    </row>
    <row r="51" spans="1:19" ht="17" thickBot="1" x14ac:dyDescent="0.25">
      <c r="A51" s="60" t="s">
        <v>59</v>
      </c>
      <c r="B51" s="61"/>
      <c r="C51" s="63"/>
      <c r="D51" s="146"/>
      <c r="E51" s="147"/>
      <c r="F51" s="124" t="str">
        <f t="shared" si="5"/>
        <v/>
      </c>
      <c r="G51" s="126" t="str">
        <f t="shared" si="4"/>
        <v/>
      </c>
      <c r="H51" s="6"/>
      <c r="I51" s="64" t="s">
        <v>77</v>
      </c>
      <c r="J51" s="218" t="str">
        <f>IFERROR((I22*180)/J37,"")</f>
        <v/>
      </c>
      <c r="K51" s="218"/>
      <c r="L51" s="6"/>
      <c r="M51" s="140"/>
      <c r="N51" s="141"/>
      <c r="O51" s="212"/>
      <c r="P51" s="212"/>
      <c r="Q51" s="104">
        <f t="shared" si="6"/>
        <v>0</v>
      </c>
      <c r="R51" s="139" t="str">
        <f t="shared" si="7"/>
        <v/>
      </c>
      <c r="S51" s="6"/>
    </row>
    <row r="52" spans="1:19" ht="17" thickBot="1" x14ac:dyDescent="0.25">
      <c r="A52" s="60" t="s">
        <v>78</v>
      </c>
      <c r="B52" s="61"/>
      <c r="C52" s="63"/>
      <c r="D52" s="146"/>
      <c r="E52" s="147"/>
      <c r="F52" s="124" t="str">
        <f t="shared" si="5"/>
        <v/>
      </c>
      <c r="G52" s="126" t="str">
        <f t="shared" si="4"/>
        <v/>
      </c>
      <c r="H52" s="6"/>
      <c r="I52" s="6"/>
      <c r="J52" s="6"/>
      <c r="K52" s="6"/>
      <c r="L52" s="6"/>
      <c r="M52" s="140"/>
      <c r="N52" s="141"/>
      <c r="O52" s="212"/>
      <c r="P52" s="212"/>
      <c r="Q52" s="104">
        <f t="shared" si="6"/>
        <v>0</v>
      </c>
      <c r="R52" s="139" t="str">
        <f t="shared" si="7"/>
        <v/>
      </c>
      <c r="S52" s="6"/>
    </row>
    <row r="53" spans="1:19" ht="17" thickBot="1" x14ac:dyDescent="0.25">
      <c r="A53" s="60" t="s">
        <v>79</v>
      </c>
      <c r="B53" s="61"/>
      <c r="C53" s="63"/>
      <c r="D53" s="146"/>
      <c r="E53" s="147"/>
      <c r="F53" s="124" t="str">
        <f t="shared" si="5"/>
        <v/>
      </c>
      <c r="G53" s="126" t="str">
        <f t="shared" si="4"/>
        <v/>
      </c>
      <c r="H53" s="6"/>
      <c r="I53" s="6"/>
      <c r="J53" s="6"/>
      <c r="K53" s="6"/>
      <c r="L53" s="6"/>
      <c r="M53" s="140"/>
      <c r="N53" s="141"/>
      <c r="O53" s="212"/>
      <c r="P53" s="212"/>
      <c r="Q53" s="104">
        <f t="shared" ref="Q53:Q57" si="8">O53/amort</f>
        <v>0</v>
      </c>
      <c r="R53" s="145" t="str">
        <f t="shared" ref="R53:R57" si="9">IF(M53&gt;0,(IF(($B$10-M53)&lt;(amort+1),"Yes","")),"")</f>
        <v/>
      </c>
      <c r="S53" s="6"/>
    </row>
    <row r="54" spans="1:19" ht="17" thickBot="1" x14ac:dyDescent="0.25">
      <c r="A54" s="60" t="s">
        <v>80</v>
      </c>
      <c r="B54" s="61"/>
      <c r="C54" s="63"/>
      <c r="D54" s="146"/>
      <c r="E54" s="147"/>
      <c r="F54" s="124" t="str">
        <f t="shared" si="5"/>
        <v/>
      </c>
      <c r="G54" s="126" t="str">
        <f t="shared" si="4"/>
        <v/>
      </c>
      <c r="H54" s="6"/>
      <c r="I54" s="6"/>
      <c r="J54" s="6"/>
      <c r="K54" s="6"/>
      <c r="L54" s="6"/>
      <c r="M54" s="140"/>
      <c r="N54" s="141"/>
      <c r="O54" s="212"/>
      <c r="P54" s="212"/>
      <c r="Q54" s="104">
        <f t="shared" si="8"/>
        <v>0</v>
      </c>
      <c r="R54" s="145" t="str">
        <f t="shared" si="9"/>
        <v/>
      </c>
      <c r="S54" s="6"/>
    </row>
    <row r="55" spans="1:19" ht="17" thickBot="1" x14ac:dyDescent="0.25">
      <c r="A55" s="60" t="s">
        <v>81</v>
      </c>
      <c r="B55" s="61"/>
      <c r="C55" s="63"/>
      <c r="D55" s="146"/>
      <c r="E55" s="147"/>
      <c r="F55" s="124" t="str">
        <f t="shared" si="5"/>
        <v/>
      </c>
      <c r="G55" s="126" t="str">
        <f t="shared" si="4"/>
        <v/>
      </c>
      <c r="H55" s="6"/>
      <c r="I55" s="6"/>
      <c r="J55" s="6"/>
      <c r="K55" s="6"/>
      <c r="L55" s="6"/>
      <c r="M55" s="140"/>
      <c r="N55" s="141"/>
      <c r="O55" s="212"/>
      <c r="P55" s="212"/>
      <c r="Q55" s="104">
        <f t="shared" si="8"/>
        <v>0</v>
      </c>
      <c r="R55" s="145" t="str">
        <f t="shared" si="9"/>
        <v/>
      </c>
      <c r="S55" s="6"/>
    </row>
    <row r="56" spans="1:19" x14ac:dyDescent="0.2">
      <c r="A56" s="119" t="s">
        <v>82</v>
      </c>
      <c r="B56" s="120"/>
      <c r="C56" s="121"/>
      <c r="D56" s="207"/>
      <c r="E56" s="208"/>
      <c r="F56" s="125" t="str">
        <f t="shared" si="5"/>
        <v/>
      </c>
      <c r="G56" s="127" t="str">
        <f t="shared" si="4"/>
        <v/>
      </c>
      <c r="H56" s="6"/>
      <c r="I56" s="6"/>
      <c r="J56" s="6"/>
      <c r="K56" s="6"/>
      <c r="L56" s="6"/>
      <c r="M56" s="140"/>
      <c r="N56" s="141"/>
      <c r="O56" s="212"/>
      <c r="P56" s="212"/>
      <c r="Q56" s="104">
        <f t="shared" si="8"/>
        <v>0</v>
      </c>
      <c r="R56" s="145" t="str">
        <f t="shared" si="9"/>
        <v/>
      </c>
      <c r="S56" s="6"/>
    </row>
    <row r="57" spans="1:19" ht="17" thickBot="1" x14ac:dyDescent="0.25">
      <c r="A57" s="197" t="s">
        <v>83</v>
      </c>
      <c r="B57" s="198"/>
      <c r="C57" s="63"/>
      <c r="D57" s="184"/>
      <c r="E57" s="185"/>
      <c r="F57" s="124" t="str">
        <f t="shared" si="5"/>
        <v/>
      </c>
      <c r="G57" s="128" t="str">
        <f t="shared" si="4"/>
        <v/>
      </c>
      <c r="H57" s="6"/>
      <c r="I57" s="6"/>
      <c r="J57" s="6"/>
      <c r="K57" s="6"/>
      <c r="L57" s="6"/>
      <c r="M57" s="140"/>
      <c r="N57" s="141"/>
      <c r="O57" s="212"/>
      <c r="P57" s="212"/>
      <c r="Q57" s="104">
        <f t="shared" si="8"/>
        <v>0</v>
      </c>
      <c r="R57" s="145" t="str">
        <f t="shared" si="9"/>
        <v/>
      </c>
      <c r="S57" s="6"/>
    </row>
    <row r="58" spans="1:19" x14ac:dyDescent="0.2">
      <c r="A58" s="24"/>
      <c r="B58" s="68" t="s">
        <v>84</v>
      </c>
      <c r="C58" s="69"/>
      <c r="D58" s="70"/>
      <c r="E58" s="71"/>
      <c r="F58" s="72">
        <f>SUM(F36:F57)</f>
        <v>0</v>
      </c>
      <c r="G58" s="73"/>
      <c r="H58" s="6"/>
      <c r="I58" s="6"/>
      <c r="J58" s="6"/>
      <c r="K58" s="6"/>
      <c r="L58" s="6"/>
      <c r="M58" s="140"/>
      <c r="N58" s="141"/>
      <c r="O58" s="212"/>
      <c r="P58" s="212"/>
      <c r="Q58" s="104">
        <f t="shared" si="6"/>
        <v>0</v>
      </c>
      <c r="R58" s="139" t="str">
        <f t="shared" si="7"/>
        <v/>
      </c>
      <c r="S58" s="6"/>
    </row>
    <row r="59" spans="1:19" ht="17" thickBot="1" x14ac:dyDescent="0.25">
      <c r="A59" s="32" t="s">
        <v>110</v>
      </c>
      <c r="B59" s="67"/>
      <c r="C59" s="74"/>
      <c r="D59" s="205">
        <f>SUM(D36:E58)</f>
        <v>40000</v>
      </c>
      <c r="E59" s="206"/>
      <c r="F59" s="32"/>
      <c r="G59" s="75">
        <f>SUM(G36:G57)</f>
        <v>0</v>
      </c>
      <c r="H59" s="6"/>
      <c r="I59" s="6"/>
      <c r="J59" s="6"/>
      <c r="K59" s="6"/>
      <c r="L59" s="6"/>
      <c r="M59" s="140"/>
      <c r="N59" s="141"/>
      <c r="O59" s="212"/>
      <c r="P59" s="212"/>
      <c r="Q59" s="104">
        <f t="shared" si="6"/>
        <v>0</v>
      </c>
      <c r="R59" s="139" t="str">
        <f t="shared" si="7"/>
        <v/>
      </c>
      <c r="S59" s="6"/>
    </row>
    <row r="60" spans="1:19" ht="17" thickBot="1" x14ac:dyDescent="0.25">
      <c r="A60" s="131" t="s">
        <v>108</v>
      </c>
      <c r="B60" s="132"/>
      <c r="C60" s="133"/>
      <c r="D60" s="209">
        <f>Q65</f>
        <v>0</v>
      </c>
      <c r="E60" s="210"/>
      <c r="F60" s="134">
        <f>IFERROR(D60/$G$25,0)</f>
        <v>0</v>
      </c>
      <c r="G60" s="135">
        <f>IFERROR(D60/$J$37,0)</f>
        <v>0</v>
      </c>
      <c r="M60" s="140"/>
      <c r="N60" s="141"/>
      <c r="O60" s="212"/>
      <c r="P60" s="212"/>
      <c r="Q60" s="104">
        <f t="shared" si="6"/>
        <v>0</v>
      </c>
      <c r="R60" s="139" t="str">
        <f t="shared" si="7"/>
        <v/>
      </c>
    </row>
    <row r="61" spans="1:19" ht="17" thickBot="1" x14ac:dyDescent="0.25">
      <c r="A61" s="2" t="s">
        <v>111</v>
      </c>
      <c r="B61" s="5"/>
      <c r="C61" s="137"/>
      <c r="D61" s="199">
        <f>D59+D60</f>
        <v>40000</v>
      </c>
      <c r="E61" s="199"/>
      <c r="F61" s="136">
        <f>IFERROR((F58+F60),"")</f>
        <v>0</v>
      </c>
      <c r="G61" s="3">
        <f>IFERROR((G59+G60),"")</f>
        <v>0</v>
      </c>
      <c r="M61" s="140"/>
      <c r="N61" s="141"/>
      <c r="O61" s="216"/>
      <c r="P61" s="216"/>
      <c r="Q61" s="104">
        <f t="shared" si="6"/>
        <v>0</v>
      </c>
      <c r="R61" s="139" t="str">
        <f>IF(M61&gt;0,(IF(($B$10-M61)&lt;(amort+1),"Yes","")),"")</f>
        <v/>
      </c>
    </row>
    <row r="62" spans="1:19" x14ac:dyDescent="0.2">
      <c r="M62" s="140"/>
      <c r="N62" s="141"/>
      <c r="O62" s="214"/>
      <c r="P62" s="215"/>
      <c r="Q62" s="104">
        <f t="shared" si="6"/>
        <v>0</v>
      </c>
      <c r="R62" s="139" t="str">
        <f t="shared" si="7"/>
        <v/>
      </c>
    </row>
    <row r="63" spans="1:19" x14ac:dyDescent="0.2">
      <c r="M63" s="140"/>
      <c r="N63" s="141"/>
      <c r="O63" s="212"/>
      <c r="P63" s="212"/>
      <c r="Q63" s="104">
        <f t="shared" si="6"/>
        <v>0</v>
      </c>
      <c r="R63" s="139" t="str">
        <f t="shared" si="7"/>
        <v/>
      </c>
    </row>
    <row r="64" spans="1:19" ht="17" thickBot="1" x14ac:dyDescent="0.25">
      <c r="M64" s="142"/>
      <c r="N64" s="143">
        <v>1</v>
      </c>
      <c r="O64" s="220">
        <v>45000</v>
      </c>
      <c r="P64" s="220"/>
      <c r="Q64" s="104">
        <f t="shared" si="6"/>
        <v>4500</v>
      </c>
      <c r="R64" s="139" t="str">
        <f t="shared" si="7"/>
        <v/>
      </c>
    </row>
    <row r="65" spans="15:17" x14ac:dyDescent="0.2">
      <c r="O65" s="213" t="s">
        <v>107</v>
      </c>
      <c r="P65" s="213"/>
      <c r="Q65" s="118">
        <f>SUMIF(R50:R64,"Yes",Q50:Q64)</f>
        <v>0</v>
      </c>
    </row>
  </sheetData>
  <sheetProtection formatCells="0" selectLockedCells="1"/>
  <mergeCells count="95">
    <mergeCell ref="L25:L27"/>
    <mergeCell ref="Q25:R25"/>
    <mergeCell ref="O63:P63"/>
    <mergeCell ref="O64:P64"/>
    <mergeCell ref="M47:N47"/>
    <mergeCell ref="O48:P48"/>
    <mergeCell ref="O53:P53"/>
    <mergeCell ref="O54:P54"/>
    <mergeCell ref="O55:P55"/>
    <mergeCell ref="O56:P56"/>
    <mergeCell ref="O57:P57"/>
    <mergeCell ref="D60:E60"/>
    <mergeCell ref="O49:P49"/>
    <mergeCell ref="O50:P50"/>
    <mergeCell ref="O51:P51"/>
    <mergeCell ref="O52:P52"/>
    <mergeCell ref="O60:P60"/>
    <mergeCell ref="O65:P65"/>
    <mergeCell ref="O62:P62"/>
    <mergeCell ref="O58:P58"/>
    <mergeCell ref="O59:P59"/>
    <mergeCell ref="O61:P61"/>
    <mergeCell ref="J50:K50"/>
    <mergeCell ref="J51:K51"/>
    <mergeCell ref="D52:E52"/>
    <mergeCell ref="D53:E53"/>
    <mergeCell ref="D54:E54"/>
    <mergeCell ref="A57:B57"/>
    <mergeCell ref="D61:E61"/>
    <mergeCell ref="A1:B1"/>
    <mergeCell ref="C24:D24"/>
    <mergeCell ref="A24:B24"/>
    <mergeCell ref="C26:D26"/>
    <mergeCell ref="C28:D28"/>
    <mergeCell ref="D36:E36"/>
    <mergeCell ref="C30:D30"/>
    <mergeCell ref="C32:D32"/>
    <mergeCell ref="D59:E59"/>
    <mergeCell ref="D49:E49"/>
    <mergeCell ref="D50:E50"/>
    <mergeCell ref="D51:E51"/>
    <mergeCell ref="D56:E56"/>
    <mergeCell ref="D57:E57"/>
    <mergeCell ref="G24:H24"/>
    <mergeCell ref="C25:D25"/>
    <mergeCell ref="G25:H25"/>
    <mergeCell ref="J25:K25"/>
    <mergeCell ref="J24:K24"/>
    <mergeCell ref="G26:H26"/>
    <mergeCell ref="J26:K26"/>
    <mergeCell ref="C27:D27"/>
    <mergeCell ref="G27:H27"/>
    <mergeCell ref="J27:K27"/>
    <mergeCell ref="G28:H28"/>
    <mergeCell ref="J28:K28"/>
    <mergeCell ref="C29:D29"/>
    <mergeCell ref="G29:H29"/>
    <mergeCell ref="J29:K29"/>
    <mergeCell ref="B8:F8"/>
    <mergeCell ref="A12:B13"/>
    <mergeCell ref="C12:D12"/>
    <mergeCell ref="E12:F12"/>
    <mergeCell ref="G12:H12"/>
    <mergeCell ref="I12:K12"/>
    <mergeCell ref="C22:D22"/>
    <mergeCell ref="E22:F22"/>
    <mergeCell ref="G22:H22"/>
    <mergeCell ref="I22:K22"/>
    <mergeCell ref="G30:H30"/>
    <mergeCell ref="J30:K30"/>
    <mergeCell ref="C31:D31"/>
    <mergeCell ref="G31:H31"/>
    <mergeCell ref="J31:K31"/>
    <mergeCell ref="J32:K32"/>
    <mergeCell ref="A34:G34"/>
    <mergeCell ref="D35:E35"/>
    <mergeCell ref="I35:K35"/>
    <mergeCell ref="D46:E46"/>
    <mergeCell ref="J46:K46"/>
    <mergeCell ref="D37:E37"/>
    <mergeCell ref="D38:E38"/>
    <mergeCell ref="D39:E39"/>
    <mergeCell ref="D40:E40"/>
    <mergeCell ref="D41:E41"/>
    <mergeCell ref="D42:E42"/>
    <mergeCell ref="D43:E43"/>
    <mergeCell ref="D44:E44"/>
    <mergeCell ref="J44:K44"/>
    <mergeCell ref="D45:E45"/>
    <mergeCell ref="D55:E55"/>
    <mergeCell ref="J45:K45"/>
    <mergeCell ref="D47:E47"/>
    <mergeCell ref="J47:K47"/>
    <mergeCell ref="D48:E48"/>
    <mergeCell ref="J48:K48"/>
  </mergeCells>
  <phoneticPr fontId="5" type="noConversion"/>
  <printOptions horizontalCentered="1" verticalCentered="1"/>
  <pageMargins left="0.75" right="0.75" top="0.75" bottom="0.75" header="0.3" footer="0.3"/>
  <pageSetup scale="52" orientation="landscape" horizontalDpi="4294967292" verticalDpi="4294967292"/>
  <headerFooter>
    <oddHeader>&amp;C&amp;"Calibri,Regular"&amp;K000000Pupil Transportation Cost Analysis_x000D_Regular Education Services</oddHeader>
    <oddFooter>&amp;L&amp;"Calibri,Regular"&amp;K000000v.5&amp;C&amp;"Calibri,Regular"&amp;K000000Calculation format provided by  Ohio School Boards Association&amp;R&amp;"Calibri,Regular"&amp;K0000009/12/2018</oddFooter>
  </headerFooter>
  <drawing r:id="rId1"/>
  <extLst>
    <ext xmlns:mx="http://schemas.microsoft.com/office/mac/excel/2008/main" uri="{64002731-A6B0-56B0-2670-7721B7C09600}">
      <mx:PLV Mode="1" OnePage="0" WScale="5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Cost analysis calculator</vt:lpstr>
      <vt:lpstr>amort</vt:lpstr>
      <vt:lpstr>distirn</vt:lpstr>
      <vt:lpstr>'Cost analysis calculator'!Print_Area</vt:lpstr>
      <vt:lpstr>Type1acost</vt:lpstr>
      <vt:lpstr>Type1ariders</vt:lpstr>
      <vt:lpstr>Type1cost</vt:lpstr>
      <vt:lpstr>Type1miles</vt:lpstr>
      <vt:lpstr>Type1riders</vt:lpstr>
      <vt:lpstr>TypeIamiles</vt:lpstr>
      <vt:lpstr>TypeIIcost</vt:lpstr>
      <vt:lpstr>TypeIIIcost</vt:lpstr>
      <vt:lpstr>TypeIIImiles</vt:lpstr>
      <vt:lpstr>TypeIIIriders</vt:lpstr>
      <vt:lpstr>TypeIImiles</vt:lpstr>
      <vt:lpstr>TypeIIriders</vt:lpstr>
      <vt:lpstr>TypeImiles</vt:lpstr>
      <vt:lpstr>TypeIVcost</vt:lpstr>
      <vt:lpstr>TypeIVriders</vt:lpstr>
      <vt:lpstr>TypeVcost</vt:lpstr>
      <vt:lpstr>TypeVIcost</vt:lpstr>
      <vt:lpstr>TypeVImiles</vt:lpstr>
      <vt:lpstr>TypeVIriders</vt:lpstr>
      <vt:lpstr>TypeVmiles</vt:lpstr>
      <vt:lpstr>TypeVriders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Japikse</dc:creator>
  <cp:lastModifiedBy>Doug Palmer</cp:lastModifiedBy>
  <cp:lastPrinted>2015-11-02T14:52:27Z</cp:lastPrinted>
  <dcterms:created xsi:type="dcterms:W3CDTF">2014-03-24T17:45:14Z</dcterms:created>
  <dcterms:modified xsi:type="dcterms:W3CDTF">2021-09-07T20:07:43Z</dcterms:modified>
</cp:coreProperties>
</file>