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TransShare/MTA class notes/MTA 2022 Governance/MTA 22-2/"/>
    </mc:Choice>
  </mc:AlternateContent>
  <xr:revisionPtr revIDLastSave="0" documentId="8_{83F51C8E-373A-D44E-877A-0F5B3BC4C645}" xr6:coauthVersionLast="47" xr6:coauthVersionMax="47" xr10:uidLastSave="{00000000-0000-0000-0000-000000000000}"/>
  <bookViews>
    <workbookView xWindow="0" yWindow="500" windowWidth="27360" windowHeight="15540" tabRatio="500" xr2:uid="{00000000-000D-0000-FFFF-FFFF00000000}"/>
  </bookViews>
  <sheets>
    <sheet name="Sheet1" sheetId="1" r:id="rId1"/>
  </sheets>
  <definedNames>
    <definedName name="Buscount">Sheet1!$E$5</definedName>
    <definedName name="NBuscount">Sheet1!$E$5</definedName>
    <definedName name="Newbuscount">Sheet1!$L$5</definedName>
    <definedName name="Oldbuscount">Sheet1!$C$5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9" i="1" l="1"/>
  <c r="M12" i="1"/>
  <c r="M13" i="1"/>
  <c r="M14" i="1"/>
  <c r="M15" i="1"/>
  <c r="M16" i="1"/>
  <c r="M17" i="1"/>
  <c r="M18" i="1"/>
  <c r="M19" i="1"/>
  <c r="M22" i="1"/>
  <c r="M23" i="1"/>
  <c r="M25" i="1"/>
  <c r="M26" i="1"/>
  <c r="M28" i="1"/>
  <c r="M29" i="1"/>
  <c r="M8" i="1"/>
  <c r="M7" i="1"/>
  <c r="C26" i="1"/>
  <c r="C22" i="1"/>
  <c r="G14" i="1"/>
  <c r="H14" i="1" s="1"/>
  <c r="K14" i="1" s="1"/>
  <c r="L14" i="1" s="1"/>
  <c r="G12" i="1"/>
  <c r="G9" i="1"/>
  <c r="H23" i="1"/>
  <c r="K23" i="1" s="1"/>
  <c r="L23" i="1" s="1"/>
  <c r="H24" i="1"/>
  <c r="K24" i="1" s="1"/>
  <c r="H25" i="1"/>
  <c r="K25" i="1" s="1"/>
  <c r="L25" i="1" s="1"/>
  <c r="H26" i="1"/>
  <c r="K26" i="1" s="1"/>
  <c r="L26" i="1" s="1"/>
  <c r="H27" i="1"/>
  <c r="K27" i="1"/>
  <c r="L27" i="1" s="1"/>
  <c r="H28" i="1"/>
  <c r="K28" i="1" s="1"/>
  <c r="L28" i="1" s="1"/>
  <c r="H29" i="1"/>
  <c r="K29" i="1" s="1"/>
  <c r="L29" i="1" s="1"/>
  <c r="H30" i="1"/>
  <c r="M30" i="1" s="1"/>
  <c r="K30" i="1"/>
  <c r="L30" i="1" s="1"/>
  <c r="H22" i="1"/>
  <c r="K22" i="1"/>
  <c r="L22" i="1" s="1"/>
  <c r="H8" i="1"/>
  <c r="K8" i="1" s="1"/>
  <c r="L8" i="1" s="1"/>
  <c r="H9" i="1"/>
  <c r="K9" i="1" s="1"/>
  <c r="L9" i="1" s="1"/>
  <c r="H10" i="1"/>
  <c r="K10" i="1" s="1"/>
  <c r="L10" i="1" s="1"/>
  <c r="H11" i="1"/>
  <c r="K11" i="1"/>
  <c r="L11" i="1" s="1"/>
  <c r="H12" i="1"/>
  <c r="K12" i="1" s="1"/>
  <c r="L12" i="1" s="1"/>
  <c r="H13" i="1"/>
  <c r="K13" i="1" s="1"/>
  <c r="L13" i="1" s="1"/>
  <c r="H15" i="1"/>
  <c r="K15" i="1" s="1"/>
  <c r="L15" i="1" s="1"/>
  <c r="H16" i="1"/>
  <c r="K16" i="1" s="1"/>
  <c r="L16" i="1" s="1"/>
  <c r="H17" i="1"/>
  <c r="K17" i="1" s="1"/>
  <c r="L17" i="1" s="1"/>
  <c r="H18" i="1"/>
  <c r="K18" i="1"/>
  <c r="H19" i="1"/>
  <c r="K19" i="1"/>
  <c r="L19" i="1" s="1"/>
  <c r="H7" i="1"/>
  <c r="K7" i="1" s="1"/>
  <c r="L18" i="1"/>
  <c r="C23" i="1"/>
  <c r="C24" i="1"/>
  <c r="C25" i="1"/>
  <c r="C27" i="1"/>
  <c r="C28" i="1"/>
  <c r="C29" i="1"/>
  <c r="C30" i="1"/>
  <c r="C8" i="1"/>
  <c r="C9" i="1"/>
  <c r="C10" i="1"/>
  <c r="C11" i="1"/>
  <c r="C12" i="1"/>
  <c r="C13" i="1"/>
  <c r="C14" i="1"/>
  <c r="C15" i="1"/>
  <c r="C16" i="1"/>
  <c r="C17" i="1"/>
  <c r="C18" i="1"/>
  <c r="C19" i="1"/>
  <c r="C7" i="1"/>
  <c r="B31" i="1"/>
  <c r="B20" i="1"/>
  <c r="B33" i="1"/>
  <c r="D20" i="1"/>
  <c r="D31" i="1"/>
  <c r="D33" i="1" s="1"/>
  <c r="E22" i="1"/>
  <c r="E23" i="1"/>
  <c r="E24" i="1"/>
  <c r="E31" i="1" s="1"/>
  <c r="E25" i="1"/>
  <c r="E26" i="1"/>
  <c r="E27" i="1"/>
  <c r="E28" i="1"/>
  <c r="E29" i="1"/>
  <c r="E30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G31" i="1"/>
  <c r="G20" i="1"/>
  <c r="J31" i="1"/>
  <c r="J20" i="1"/>
  <c r="J33" i="1"/>
  <c r="M10" i="1" l="1"/>
  <c r="M24" i="1"/>
  <c r="C20" i="1"/>
  <c r="E20" i="1"/>
  <c r="C31" i="1"/>
  <c r="C33" i="1" s="1"/>
  <c r="G33" i="1"/>
  <c r="E33" i="1"/>
  <c r="L24" i="1"/>
  <c r="L31" i="1" s="1"/>
  <c r="K31" i="1"/>
  <c r="L7" i="1"/>
  <c r="L20" i="1" s="1"/>
  <c r="K20" i="1"/>
  <c r="H20" i="1"/>
  <c r="M20" i="1" s="1"/>
  <c r="H31" i="1"/>
  <c r="M31" i="1" s="1"/>
  <c r="K33" i="1" l="1"/>
  <c r="K34" i="1" s="1"/>
  <c r="L33" i="1"/>
  <c r="L34" i="1" s="1"/>
  <c r="N31" i="1"/>
  <c r="H33" i="1"/>
  <c r="M33" i="1" s="1"/>
  <c r="N20" i="1" l="1"/>
</calcChain>
</file>

<file path=xl/sharedStrings.xml><?xml version="1.0" encoding="utf-8"?>
<sst xmlns="http://schemas.openxmlformats.org/spreadsheetml/2006/main" count="86" uniqueCount="59">
  <si>
    <t>Reported Cost</t>
  </si>
  <si>
    <t>Supervisor</t>
  </si>
  <si>
    <t/>
  </si>
  <si>
    <t>Secretary Clerk</t>
  </si>
  <si>
    <t>Reg Drivers</t>
  </si>
  <si>
    <t>Sub Drivers</t>
  </si>
  <si>
    <t>Bus Attendant</t>
  </si>
  <si>
    <t>Mechanic</t>
  </si>
  <si>
    <t>Mechanic Helper</t>
  </si>
  <si>
    <t>Retirement</t>
  </si>
  <si>
    <t>Worker's Comp</t>
  </si>
  <si>
    <t>Employee Insurance</t>
  </si>
  <si>
    <t>Physical / Drug &amp; Alcohol</t>
  </si>
  <si>
    <t>Cert &amp; License</t>
  </si>
  <si>
    <t>Training</t>
  </si>
  <si>
    <t>Maint &amp; Repair</t>
  </si>
  <si>
    <t>Tires</t>
  </si>
  <si>
    <t>Fuel</t>
  </si>
  <si>
    <t>Bus Insure</t>
  </si>
  <si>
    <t>Maint Supply</t>
  </si>
  <si>
    <t>Facility Rent</t>
  </si>
  <si>
    <t>Utilities</t>
  </si>
  <si>
    <t>Bus Lease</t>
  </si>
  <si>
    <t>Other</t>
  </si>
  <si>
    <t>Total Cost</t>
  </si>
  <si>
    <t>Cost / Bus</t>
  </si>
  <si>
    <t>Adjustments required</t>
  </si>
  <si>
    <t>Note</t>
  </si>
  <si>
    <t>Amount</t>
  </si>
  <si>
    <t>External accomodations</t>
  </si>
  <si>
    <t>Final Budget</t>
  </si>
  <si>
    <t>Cost Bus</t>
  </si>
  <si>
    <t>Personnel subtotal</t>
  </si>
  <si>
    <t>Operations subtotal</t>
  </si>
  <si>
    <t>Fiscal Year:</t>
  </si>
  <si>
    <t>Route buses:</t>
  </si>
  <si>
    <t>Route Buses:</t>
  </si>
  <si>
    <t>Prepared By:</t>
  </si>
  <si>
    <t>Date:</t>
  </si>
  <si>
    <t>2%</t>
  </si>
  <si>
    <t>lose 1 driver</t>
  </si>
  <si>
    <t>reduce fuel</t>
  </si>
  <si>
    <t>lose 1 bus</t>
  </si>
  <si>
    <t>reduce other</t>
  </si>
  <si>
    <t>Notes</t>
  </si>
  <si>
    <t>switched M/R &amp; Supply</t>
  </si>
  <si>
    <t>need to reduce 1 route</t>
  </si>
  <si>
    <t>reduces with driver count</t>
  </si>
  <si>
    <t>reduce mechanic helper use</t>
  </si>
  <si>
    <t>reduces with 1 bus</t>
  </si>
  <si>
    <t>control fuel overexpense</t>
  </si>
  <si>
    <t>identify and remove 'other'</t>
  </si>
  <si>
    <t>Notes / impacts</t>
  </si>
  <si>
    <t>Short sighted  Budget</t>
  </si>
  <si>
    <t xml:space="preserve"> name</t>
  </si>
  <si>
    <t>T2 information totals</t>
  </si>
  <si>
    <r>
      <t>increase/</t>
    </r>
    <r>
      <rPr>
        <sz val="12"/>
        <color rgb="FFFF0000"/>
        <rFont val="Calibri (Body)"/>
      </rPr>
      <t>decrease</t>
    </r>
  </si>
  <si>
    <t>-10000</t>
  </si>
  <si>
    <t>Better attendance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</si>
</sst>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000"/>
    <numFmt numFmtId="166" formatCode="_-* #,##0_-;\-* #,##0_-;_-* &quot;-&quot;??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 (Body)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3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9" fontId="0" fillId="0" borderId="0" xfId="2" applyFont="1"/>
    <xf numFmtId="0" fontId="0" fillId="0" borderId="1" xfId="0" applyBorder="1"/>
    <xf numFmtId="0" fontId="0" fillId="0" borderId="0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7" xfId="0" applyBorder="1"/>
    <xf numFmtId="3" fontId="0" fillId="0" borderId="6" xfId="0" applyNumberFormat="1" applyBorder="1" applyAlignment="1">
      <alignment horizontal="center"/>
    </xf>
    <xf numFmtId="3" fontId="0" fillId="0" borderId="0" xfId="0" applyNumberFormat="1" applyBorder="1"/>
    <xf numFmtId="3" fontId="0" fillId="0" borderId="7" xfId="0" applyNumberFormat="1" applyBorder="1"/>
    <xf numFmtId="3" fontId="0" fillId="0" borderId="6" xfId="0" quotePrefix="1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3" fontId="0" fillId="0" borderId="10" xfId="0" applyNumberFormat="1" applyBorder="1"/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6" xfId="0" applyBorder="1"/>
    <xf numFmtId="3" fontId="0" fillId="0" borderId="6" xfId="0" applyNumberFormat="1" applyBorder="1"/>
    <xf numFmtId="4" fontId="0" fillId="0" borderId="7" xfId="0" applyNumberFormat="1" applyBorder="1"/>
    <xf numFmtId="3" fontId="0" fillId="0" borderId="8" xfId="0" applyNumberFormat="1" applyBorder="1"/>
    <xf numFmtId="4" fontId="0" fillId="0" borderId="10" xfId="0" applyNumberFormat="1" applyBorder="1"/>
    <xf numFmtId="166" fontId="0" fillId="0" borderId="6" xfId="1" applyNumberFormat="1" applyFont="1" applyBorder="1"/>
    <xf numFmtId="166" fontId="0" fillId="0" borderId="8" xfId="1" applyNumberFormat="1" applyFont="1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3" fontId="0" fillId="0" borderId="9" xfId="0" applyNumberForma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0" xfId="0" applyAlignment="1"/>
    <xf numFmtId="0" fontId="5" fillId="0" borderId="0" xfId="0" applyFont="1" applyBorder="1"/>
    <xf numFmtId="10" fontId="0" fillId="0" borderId="0" xfId="0" applyNumberFormat="1"/>
    <xf numFmtId="10" fontId="0" fillId="0" borderId="0" xfId="0" applyNumberFormat="1" applyBorder="1" applyAlignment="1">
      <alignment horizontal="center"/>
    </xf>
    <xf numFmtId="10" fontId="0" fillId="0" borderId="0" xfId="0" applyNumberFormat="1" applyBorder="1"/>
    <xf numFmtId="10" fontId="0" fillId="0" borderId="0" xfId="2" applyNumberFormat="1" applyFont="1"/>
    <xf numFmtId="10" fontId="5" fillId="0" borderId="0" xfId="0" applyNumberFormat="1" applyFont="1" applyBorder="1"/>
    <xf numFmtId="0" fontId="5" fillId="0" borderId="0" xfId="0" applyFont="1"/>
    <xf numFmtId="3" fontId="5" fillId="0" borderId="0" xfId="0" quotePrefix="1" applyNumberFormat="1" applyFont="1" applyBorder="1"/>
    <xf numFmtId="3" fontId="5" fillId="0" borderId="0" xfId="0" applyNumberFormat="1" applyFont="1" applyBorder="1"/>
  </cellXfs>
  <cellStyles count="15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1"/>
  <sheetViews>
    <sheetView tabSelected="1" workbookViewId="0">
      <selection activeCell="E14" sqref="E14"/>
    </sheetView>
  </sheetViews>
  <sheetFormatPr baseColWidth="10" defaultRowHeight="16" x14ac:dyDescent="0.2"/>
  <cols>
    <col min="1" max="1" width="23.5" customWidth="1"/>
    <col min="2" max="2" width="14.83203125" customWidth="1"/>
    <col min="3" max="3" width="11.33203125" customWidth="1"/>
    <col min="4" max="4" width="14.83203125" customWidth="1"/>
    <col min="5" max="5" width="11.33203125" customWidth="1"/>
    <col min="6" max="6" width="10.83203125" style="3"/>
    <col min="8" max="8" width="14.6640625" customWidth="1"/>
    <col min="11" max="11" width="14" customWidth="1"/>
    <col min="13" max="13" width="10.83203125" style="44"/>
    <col min="14" max="14" width="6.33203125" customWidth="1"/>
  </cols>
  <sheetData>
    <row r="1" spans="1:16" x14ac:dyDescent="0.2">
      <c r="A1" s="4" t="s">
        <v>37</v>
      </c>
      <c r="B1" s="7" t="s">
        <v>54</v>
      </c>
      <c r="C1" s="7"/>
    </row>
    <row r="2" spans="1:16" x14ac:dyDescent="0.2">
      <c r="A2" s="4" t="s">
        <v>38</v>
      </c>
      <c r="B2" s="37">
        <v>44482</v>
      </c>
      <c r="C2" s="38"/>
    </row>
    <row r="3" spans="1:16" ht="17" thickBot="1" x14ac:dyDescent="0.25">
      <c r="A3" s="4" t="s">
        <v>55</v>
      </c>
      <c r="B3" s="8"/>
      <c r="C3" s="8"/>
    </row>
    <row r="4" spans="1:16" ht="34" x14ac:dyDescent="0.2">
      <c r="B4" s="20" t="s">
        <v>34</v>
      </c>
      <c r="C4" s="21">
        <v>2019</v>
      </c>
      <c r="D4" s="20" t="s">
        <v>34</v>
      </c>
      <c r="E4" s="21">
        <v>2020</v>
      </c>
      <c r="F4" s="39" t="s">
        <v>26</v>
      </c>
      <c r="G4" s="35"/>
      <c r="H4" s="40" t="s">
        <v>53</v>
      </c>
      <c r="I4" s="31" t="s">
        <v>29</v>
      </c>
      <c r="J4" s="32"/>
      <c r="K4" s="35" t="s">
        <v>30</v>
      </c>
      <c r="L4" s="36"/>
      <c r="M4" s="45"/>
      <c r="O4" t="s">
        <v>52</v>
      </c>
    </row>
    <row r="5" spans="1:16" x14ac:dyDescent="0.2">
      <c r="A5" s="4"/>
      <c r="B5" s="22" t="s">
        <v>35</v>
      </c>
      <c r="C5" s="23">
        <v>25</v>
      </c>
      <c r="D5" s="22" t="s">
        <v>36</v>
      </c>
      <c r="E5" s="23">
        <v>25</v>
      </c>
      <c r="F5" s="41" t="s">
        <v>56</v>
      </c>
      <c r="G5" s="42"/>
      <c r="H5" s="12"/>
      <c r="I5" s="24"/>
      <c r="J5" s="11"/>
      <c r="K5" s="11" t="s">
        <v>35</v>
      </c>
      <c r="L5" s="23">
        <v>24</v>
      </c>
      <c r="M5" s="45"/>
    </row>
    <row r="6" spans="1:16" x14ac:dyDescent="0.2">
      <c r="B6" s="24" t="s">
        <v>0</v>
      </c>
      <c r="C6" s="12" t="s">
        <v>25</v>
      </c>
      <c r="D6" s="24" t="s">
        <v>0</v>
      </c>
      <c r="E6" s="12" t="s">
        <v>25</v>
      </c>
      <c r="F6" s="10" t="s">
        <v>27</v>
      </c>
      <c r="G6" s="11" t="s">
        <v>28</v>
      </c>
      <c r="H6" s="12" t="s">
        <v>28</v>
      </c>
      <c r="I6" s="24" t="s">
        <v>27</v>
      </c>
      <c r="J6" s="11" t="s">
        <v>28</v>
      </c>
      <c r="K6" s="11" t="s">
        <v>28</v>
      </c>
      <c r="L6" s="12" t="s">
        <v>31</v>
      </c>
      <c r="M6" s="46"/>
    </row>
    <row r="7" spans="1:16" x14ac:dyDescent="0.2">
      <c r="A7" t="s">
        <v>1</v>
      </c>
      <c r="B7" s="29">
        <v>61574</v>
      </c>
      <c r="C7" s="26">
        <f t="shared" ref="C7:C19" si="0">B7/Oldbuscount</f>
        <v>2462.96</v>
      </c>
      <c r="D7" s="25">
        <v>69223</v>
      </c>
      <c r="E7" s="26">
        <f t="shared" ref="E7:E19" si="1">D7/Buscount</f>
        <v>2768.92</v>
      </c>
      <c r="F7" s="13"/>
      <c r="G7" s="14">
        <v>3000</v>
      </c>
      <c r="H7" s="15">
        <f>D7+G7</f>
        <v>72223</v>
      </c>
      <c r="I7" s="25" t="s">
        <v>2</v>
      </c>
      <c r="J7" s="11"/>
      <c r="K7" s="14">
        <f>H7+J7</f>
        <v>72223</v>
      </c>
      <c r="L7" s="26">
        <f t="shared" ref="L7:L19" si="2">K7/Newbuscount</f>
        <v>3009.2916666666665</v>
      </c>
      <c r="M7" s="46">
        <f>G7/H7</f>
        <v>4.153801420600086E-2</v>
      </c>
    </row>
    <row r="8" spans="1:16" x14ac:dyDescent="0.2">
      <c r="A8" t="s">
        <v>3</v>
      </c>
      <c r="B8" s="29">
        <v>34131</v>
      </c>
      <c r="C8" s="26">
        <f t="shared" si="0"/>
        <v>1365.24</v>
      </c>
      <c r="D8" s="25">
        <v>37307</v>
      </c>
      <c r="E8" s="26">
        <f t="shared" si="1"/>
        <v>1492.28</v>
      </c>
      <c r="F8" s="13"/>
      <c r="G8" s="14">
        <v>3000</v>
      </c>
      <c r="H8" s="15">
        <f t="shared" ref="H8:H19" si="3">D8+G8</f>
        <v>40307</v>
      </c>
      <c r="I8" s="25" t="s">
        <v>2</v>
      </c>
      <c r="J8" s="11"/>
      <c r="K8" s="14">
        <f t="shared" ref="K8:K19" si="4">H8+J8</f>
        <v>40307</v>
      </c>
      <c r="L8" s="26">
        <f t="shared" si="2"/>
        <v>1679.4583333333333</v>
      </c>
      <c r="M8" s="46">
        <f>G8/H8</f>
        <v>7.4428759272582926E-2</v>
      </c>
    </row>
    <row r="9" spans="1:16" x14ac:dyDescent="0.2">
      <c r="A9" t="s">
        <v>4</v>
      </c>
      <c r="B9" s="29">
        <v>641431</v>
      </c>
      <c r="C9" s="26">
        <f t="shared" si="0"/>
        <v>25657.24</v>
      </c>
      <c r="D9" s="25">
        <v>688012</v>
      </c>
      <c r="E9" s="26">
        <f t="shared" si="1"/>
        <v>27520.48</v>
      </c>
      <c r="F9" s="16" t="s">
        <v>39</v>
      </c>
      <c r="G9" s="51">
        <f>688012*0.02</f>
        <v>13760.24</v>
      </c>
      <c r="H9" s="15">
        <f t="shared" si="3"/>
        <v>701772.24</v>
      </c>
      <c r="I9" s="25" t="s">
        <v>40</v>
      </c>
      <c r="J9" s="43">
        <v>-15000</v>
      </c>
      <c r="K9" s="14">
        <f t="shared" si="4"/>
        <v>686772.24</v>
      </c>
      <c r="L9" s="26">
        <f t="shared" si="2"/>
        <v>28615.51</v>
      </c>
      <c r="M9" s="48">
        <f t="shared" ref="M9:M33" si="5">G9/H9</f>
        <v>1.9607843137254902E-2</v>
      </c>
      <c r="N9" s="49" t="s">
        <v>46</v>
      </c>
      <c r="O9" s="49"/>
      <c r="P9" s="49"/>
    </row>
    <row r="10" spans="1:16" x14ac:dyDescent="0.2">
      <c r="A10" t="s">
        <v>5</v>
      </c>
      <c r="B10" s="29">
        <v>27256</v>
      </c>
      <c r="C10" s="26">
        <f t="shared" si="0"/>
        <v>1090.24</v>
      </c>
      <c r="D10" s="25">
        <v>34891</v>
      </c>
      <c r="E10" s="26">
        <f t="shared" si="1"/>
        <v>1395.64</v>
      </c>
      <c r="F10" s="13"/>
      <c r="G10" s="50" t="s">
        <v>57</v>
      </c>
      <c r="H10" s="15">
        <f t="shared" si="3"/>
        <v>24891</v>
      </c>
      <c r="I10" s="25" t="s">
        <v>2</v>
      </c>
      <c r="J10" s="43"/>
      <c r="K10" s="14">
        <f t="shared" si="4"/>
        <v>24891</v>
      </c>
      <c r="L10" s="26">
        <f t="shared" si="2"/>
        <v>1037.125</v>
      </c>
      <c r="M10" s="48">
        <f t="shared" si="5"/>
        <v>-0.40175163713792134</v>
      </c>
      <c r="N10" s="49" t="s">
        <v>58</v>
      </c>
      <c r="O10" s="49"/>
    </row>
    <row r="11" spans="1:16" x14ac:dyDescent="0.2">
      <c r="A11" t="s">
        <v>6</v>
      </c>
      <c r="B11" s="29">
        <v>0</v>
      </c>
      <c r="C11" s="26">
        <f t="shared" si="0"/>
        <v>0</v>
      </c>
      <c r="D11" s="25">
        <v>0</v>
      </c>
      <c r="E11" s="26">
        <f t="shared" si="1"/>
        <v>0</v>
      </c>
      <c r="F11" s="13"/>
      <c r="G11" s="14"/>
      <c r="H11" s="15">
        <f t="shared" si="3"/>
        <v>0</v>
      </c>
      <c r="I11" s="25" t="s">
        <v>2</v>
      </c>
      <c r="J11" s="43"/>
      <c r="K11" s="14">
        <f t="shared" si="4"/>
        <v>0</v>
      </c>
      <c r="L11" s="26">
        <f t="shared" si="2"/>
        <v>0</v>
      </c>
      <c r="M11" s="46"/>
    </row>
    <row r="12" spans="1:16" x14ac:dyDescent="0.2">
      <c r="A12" t="s">
        <v>7</v>
      </c>
      <c r="B12" s="29">
        <v>86224</v>
      </c>
      <c r="C12" s="26">
        <f t="shared" si="0"/>
        <v>3448.96</v>
      </c>
      <c r="D12" s="25">
        <v>92418</v>
      </c>
      <c r="E12" s="26">
        <f t="shared" si="1"/>
        <v>3696.72</v>
      </c>
      <c r="F12" s="16" t="s">
        <v>39</v>
      </c>
      <c r="G12" s="14">
        <f>92418*0.02</f>
        <v>1848.3600000000001</v>
      </c>
      <c r="H12" s="15">
        <f t="shared" si="3"/>
        <v>94266.36</v>
      </c>
      <c r="I12" s="25" t="s">
        <v>2</v>
      </c>
      <c r="J12" s="43"/>
      <c r="K12" s="14">
        <f t="shared" si="4"/>
        <v>94266.36</v>
      </c>
      <c r="L12" s="26">
        <f t="shared" si="2"/>
        <v>3927.7649999999999</v>
      </c>
      <c r="M12" s="46">
        <f t="shared" si="5"/>
        <v>1.9607843137254902E-2</v>
      </c>
    </row>
    <row r="13" spans="1:16" x14ac:dyDescent="0.2">
      <c r="A13" t="s">
        <v>8</v>
      </c>
      <c r="B13" s="29">
        <v>848</v>
      </c>
      <c r="C13" s="26">
        <f t="shared" si="0"/>
        <v>33.92</v>
      </c>
      <c r="D13" s="25">
        <v>4777</v>
      </c>
      <c r="E13" s="26">
        <f t="shared" si="1"/>
        <v>191.08</v>
      </c>
      <c r="F13" s="13"/>
      <c r="G13" s="14">
        <v>223</v>
      </c>
      <c r="H13" s="15">
        <f t="shared" si="3"/>
        <v>5000</v>
      </c>
      <c r="I13" s="25" t="s">
        <v>2</v>
      </c>
      <c r="J13" s="43">
        <v>-3000</v>
      </c>
      <c r="K13" s="14">
        <f t="shared" si="4"/>
        <v>2000</v>
      </c>
      <c r="L13" s="26">
        <f t="shared" si="2"/>
        <v>83.333333333333329</v>
      </c>
      <c r="M13" s="48">
        <f t="shared" si="5"/>
        <v>4.4600000000000001E-2</v>
      </c>
      <c r="N13" s="49" t="s">
        <v>48</v>
      </c>
      <c r="O13" s="49"/>
      <c r="P13" s="49"/>
    </row>
    <row r="14" spans="1:16" x14ac:dyDescent="0.2">
      <c r="A14" t="s">
        <v>9</v>
      </c>
      <c r="B14" s="29">
        <v>200395</v>
      </c>
      <c r="C14" s="26">
        <f t="shared" si="0"/>
        <v>8015.8</v>
      </c>
      <c r="D14" s="25">
        <v>187814</v>
      </c>
      <c r="E14" s="26">
        <f t="shared" si="1"/>
        <v>7512.56</v>
      </c>
      <c r="F14" s="13">
        <v>0.02</v>
      </c>
      <c r="G14" s="14">
        <f>187814*0.02</f>
        <v>3756.28</v>
      </c>
      <c r="H14" s="15">
        <f t="shared" si="3"/>
        <v>191570.28</v>
      </c>
      <c r="I14" s="25" t="s">
        <v>2</v>
      </c>
      <c r="J14" s="43">
        <v>-1400</v>
      </c>
      <c r="K14" s="14">
        <f t="shared" si="4"/>
        <v>190170.28</v>
      </c>
      <c r="L14" s="26">
        <f t="shared" si="2"/>
        <v>7923.7616666666663</v>
      </c>
      <c r="M14" s="46">
        <f t="shared" si="5"/>
        <v>1.9607843137254902E-2</v>
      </c>
    </row>
    <row r="15" spans="1:16" x14ac:dyDescent="0.2">
      <c r="A15" t="s">
        <v>10</v>
      </c>
      <c r="B15" s="29">
        <v>7142</v>
      </c>
      <c r="C15" s="26">
        <f t="shared" si="0"/>
        <v>285.68</v>
      </c>
      <c r="D15" s="25">
        <v>7874</v>
      </c>
      <c r="E15" s="26">
        <f t="shared" si="1"/>
        <v>314.95999999999998</v>
      </c>
      <c r="F15" s="13"/>
      <c r="G15" s="14">
        <v>126</v>
      </c>
      <c r="H15" s="15">
        <f t="shared" si="3"/>
        <v>8000</v>
      </c>
      <c r="I15" s="25" t="s">
        <v>2</v>
      </c>
      <c r="J15" s="43"/>
      <c r="K15" s="14">
        <f t="shared" si="4"/>
        <v>8000</v>
      </c>
      <c r="L15" s="26">
        <f t="shared" si="2"/>
        <v>333.33333333333331</v>
      </c>
      <c r="M15" s="46">
        <f t="shared" si="5"/>
        <v>1.575E-2</v>
      </c>
    </row>
    <row r="16" spans="1:16" x14ac:dyDescent="0.2">
      <c r="A16" t="s">
        <v>11</v>
      </c>
      <c r="B16" s="29">
        <v>329740</v>
      </c>
      <c r="C16" s="26">
        <f t="shared" si="0"/>
        <v>13189.6</v>
      </c>
      <c r="D16" s="25">
        <v>359260</v>
      </c>
      <c r="E16" s="26">
        <f t="shared" si="1"/>
        <v>14370.4</v>
      </c>
      <c r="F16" s="13"/>
      <c r="G16" s="14">
        <v>12000</v>
      </c>
      <c r="H16" s="15">
        <f t="shared" si="3"/>
        <v>371260</v>
      </c>
      <c r="I16" s="25" t="s">
        <v>2</v>
      </c>
      <c r="J16" s="43">
        <v>-15000</v>
      </c>
      <c r="K16" s="14">
        <f t="shared" si="4"/>
        <v>356260</v>
      </c>
      <c r="L16" s="26">
        <f t="shared" si="2"/>
        <v>14844.166666666666</v>
      </c>
      <c r="M16" s="48">
        <f t="shared" si="5"/>
        <v>3.2322361687227283E-2</v>
      </c>
      <c r="N16" s="49" t="s">
        <v>47</v>
      </c>
      <c r="O16" s="49"/>
      <c r="P16" s="49"/>
    </row>
    <row r="17" spans="1:16" x14ac:dyDescent="0.2">
      <c r="A17" t="s">
        <v>12</v>
      </c>
      <c r="B17" s="29">
        <v>4803</v>
      </c>
      <c r="C17" s="26">
        <f t="shared" si="0"/>
        <v>192.12</v>
      </c>
      <c r="D17" s="25">
        <v>4366</v>
      </c>
      <c r="E17" s="26">
        <f t="shared" si="1"/>
        <v>174.64</v>
      </c>
      <c r="F17" s="13"/>
      <c r="G17" s="14"/>
      <c r="H17" s="15">
        <f t="shared" si="3"/>
        <v>4366</v>
      </c>
      <c r="I17" s="25" t="s">
        <v>2</v>
      </c>
      <c r="J17" s="43"/>
      <c r="K17" s="14">
        <f t="shared" si="4"/>
        <v>4366</v>
      </c>
      <c r="L17" s="26">
        <f t="shared" si="2"/>
        <v>181.91666666666666</v>
      </c>
      <c r="M17" s="46">
        <f t="shared" si="5"/>
        <v>0</v>
      </c>
    </row>
    <row r="18" spans="1:16" x14ac:dyDescent="0.2">
      <c r="A18" t="s">
        <v>13</v>
      </c>
      <c r="B18" s="29">
        <v>2107</v>
      </c>
      <c r="C18" s="26">
        <f t="shared" si="0"/>
        <v>84.28</v>
      </c>
      <c r="D18" s="25">
        <v>1104</v>
      </c>
      <c r="E18" s="26">
        <f t="shared" si="1"/>
        <v>44.16</v>
      </c>
      <c r="F18" s="13"/>
      <c r="G18" s="14"/>
      <c r="H18" s="15">
        <f t="shared" si="3"/>
        <v>1104</v>
      </c>
      <c r="I18" s="25" t="s">
        <v>2</v>
      </c>
      <c r="J18" s="43"/>
      <c r="K18" s="14">
        <f t="shared" si="4"/>
        <v>1104</v>
      </c>
      <c r="L18" s="26">
        <f t="shared" si="2"/>
        <v>46</v>
      </c>
      <c r="M18" s="46">
        <f t="shared" si="5"/>
        <v>0</v>
      </c>
    </row>
    <row r="19" spans="1:16" x14ac:dyDescent="0.2">
      <c r="A19" t="s">
        <v>14</v>
      </c>
      <c r="B19" s="29">
        <v>4463</v>
      </c>
      <c r="C19" s="26">
        <f t="shared" si="0"/>
        <v>178.52</v>
      </c>
      <c r="D19" s="25">
        <v>596</v>
      </c>
      <c r="E19" s="26">
        <f t="shared" si="1"/>
        <v>23.84</v>
      </c>
      <c r="F19" s="13"/>
      <c r="G19" s="14">
        <v>3404</v>
      </c>
      <c r="H19" s="15">
        <f t="shared" si="3"/>
        <v>4000</v>
      </c>
      <c r="I19" s="25" t="s">
        <v>2</v>
      </c>
      <c r="J19" s="43"/>
      <c r="K19" s="14">
        <f t="shared" si="4"/>
        <v>4000</v>
      </c>
      <c r="L19" s="26">
        <f t="shared" si="2"/>
        <v>166.66666666666666</v>
      </c>
      <c r="M19" s="46">
        <f t="shared" si="5"/>
        <v>0.85099999999999998</v>
      </c>
    </row>
    <row r="20" spans="1:16" x14ac:dyDescent="0.2">
      <c r="A20" s="5" t="s">
        <v>32</v>
      </c>
      <c r="B20" s="29">
        <f>SUM(B7:B19)</f>
        <v>1400114</v>
      </c>
      <c r="C20" s="26">
        <f t="shared" ref="C20" si="6">SUM(C7:C19)</f>
        <v>56004.560000000005</v>
      </c>
      <c r="D20" s="25">
        <f>SUM(D7:D19)</f>
        <v>1487642</v>
      </c>
      <c r="E20" s="26">
        <f t="shared" ref="E20:L20" si="7">SUM(E7:E19)</f>
        <v>59505.68</v>
      </c>
      <c r="F20" s="10"/>
      <c r="G20" s="11">
        <f t="shared" si="7"/>
        <v>41117.879999999997</v>
      </c>
      <c r="H20" s="12">
        <f t="shared" si="7"/>
        <v>1518759.88</v>
      </c>
      <c r="I20" s="24"/>
      <c r="J20" s="43">
        <f t="shared" si="7"/>
        <v>-34400</v>
      </c>
      <c r="K20" s="11">
        <f t="shared" si="7"/>
        <v>1484359.88</v>
      </c>
      <c r="L20" s="26">
        <f t="shared" si="7"/>
        <v>61848.328333333324</v>
      </c>
      <c r="M20" s="46">
        <f t="shared" si="5"/>
        <v>2.7073325113117948E-2</v>
      </c>
      <c r="N20" s="6">
        <f>L20/L33</f>
        <v>0.76942972457652337</v>
      </c>
    </row>
    <row r="21" spans="1:16" x14ac:dyDescent="0.2">
      <c r="B21" s="29"/>
      <c r="C21" s="26"/>
      <c r="D21" s="25"/>
      <c r="E21" s="26"/>
      <c r="F21" s="13"/>
      <c r="G21" s="14"/>
      <c r="H21" s="12"/>
      <c r="I21" s="25"/>
      <c r="J21" s="43"/>
      <c r="K21" s="11"/>
      <c r="L21" s="26"/>
      <c r="M21" s="46"/>
    </row>
    <row r="22" spans="1:16" x14ac:dyDescent="0.2">
      <c r="A22" t="s">
        <v>15</v>
      </c>
      <c r="B22" s="29">
        <v>58271</v>
      </c>
      <c r="C22" s="26">
        <f>B22/Oldbuscount</f>
        <v>2330.84</v>
      </c>
      <c r="D22" s="25">
        <v>73589</v>
      </c>
      <c r="E22" s="26">
        <f t="shared" ref="E22:E30" si="8">D22/Buscount</f>
        <v>2943.56</v>
      </c>
      <c r="F22" s="13"/>
      <c r="G22" s="14"/>
      <c r="H22" s="15">
        <f>D22+G22</f>
        <v>73589</v>
      </c>
      <c r="I22" s="25" t="s">
        <v>42</v>
      </c>
      <c r="J22" s="43">
        <v>-4000</v>
      </c>
      <c r="K22" s="14">
        <f>H22+J22</f>
        <v>69589</v>
      </c>
      <c r="L22" s="26">
        <f t="shared" ref="L22:L30" si="9">K22/Newbuscount</f>
        <v>2899.5416666666665</v>
      </c>
      <c r="M22" s="48">
        <f t="shared" si="5"/>
        <v>0</v>
      </c>
      <c r="N22" s="49" t="s">
        <v>49</v>
      </c>
      <c r="O22" s="49"/>
    </row>
    <row r="23" spans="1:16" x14ac:dyDescent="0.2">
      <c r="A23" t="s">
        <v>16</v>
      </c>
      <c r="B23" s="29">
        <v>14670</v>
      </c>
      <c r="C23" s="26">
        <f t="shared" ref="C23:C30" si="10">B23/Oldbuscount</f>
        <v>586.79999999999995</v>
      </c>
      <c r="D23" s="25">
        <v>13127</v>
      </c>
      <c r="E23" s="26">
        <f t="shared" si="8"/>
        <v>525.08000000000004</v>
      </c>
      <c r="F23" s="13"/>
      <c r="G23" s="14">
        <v>873</v>
      </c>
      <c r="H23" s="15">
        <f t="shared" ref="H23:H30" si="11">D23+G23</f>
        <v>14000</v>
      </c>
      <c r="I23" s="25" t="s">
        <v>2</v>
      </c>
      <c r="J23" s="43">
        <v>-583</v>
      </c>
      <c r="K23" s="14">
        <f t="shared" ref="K23:K30" si="12">H23+J23</f>
        <v>13417</v>
      </c>
      <c r="L23" s="26">
        <f t="shared" si="9"/>
        <v>559.04166666666663</v>
      </c>
      <c r="M23" s="46">
        <f t="shared" si="5"/>
        <v>6.2357142857142854E-2</v>
      </c>
    </row>
    <row r="24" spans="1:16" x14ac:dyDescent="0.2">
      <c r="A24" t="s">
        <v>17</v>
      </c>
      <c r="B24" s="29">
        <v>268108</v>
      </c>
      <c r="C24" s="26">
        <f t="shared" si="10"/>
        <v>10724.32</v>
      </c>
      <c r="D24" s="25">
        <v>281378</v>
      </c>
      <c r="E24" s="26">
        <f t="shared" si="8"/>
        <v>11255.12</v>
      </c>
      <c r="F24" s="13"/>
      <c r="G24" s="14">
        <v>35000</v>
      </c>
      <c r="H24" s="15">
        <f t="shared" si="11"/>
        <v>316378</v>
      </c>
      <c r="I24" s="25" t="s">
        <v>41</v>
      </c>
      <c r="J24" s="43">
        <v>-35000</v>
      </c>
      <c r="K24" s="14">
        <f t="shared" si="12"/>
        <v>281378</v>
      </c>
      <c r="L24" s="26">
        <f t="shared" si="9"/>
        <v>11724.083333333334</v>
      </c>
      <c r="M24" s="48">
        <f>G24/H24</f>
        <v>0.11062716118061307</v>
      </c>
      <c r="N24" s="49" t="s">
        <v>50</v>
      </c>
      <c r="O24" s="49"/>
    </row>
    <row r="25" spans="1:16" x14ac:dyDescent="0.2">
      <c r="A25" t="s">
        <v>18</v>
      </c>
      <c r="B25" s="29">
        <v>14089</v>
      </c>
      <c r="C25" s="26">
        <f t="shared" si="10"/>
        <v>563.55999999999995</v>
      </c>
      <c r="D25" s="25">
        <v>14376</v>
      </c>
      <c r="E25" s="26">
        <f t="shared" si="8"/>
        <v>575.04</v>
      </c>
      <c r="F25" s="13"/>
      <c r="G25" s="14">
        <v>-376</v>
      </c>
      <c r="H25" s="15">
        <f t="shared" si="11"/>
        <v>14000</v>
      </c>
      <c r="I25" s="25" t="s">
        <v>2</v>
      </c>
      <c r="J25" s="43">
        <v>-583</v>
      </c>
      <c r="K25" s="14">
        <f t="shared" si="12"/>
        <v>13417</v>
      </c>
      <c r="L25" s="26">
        <f t="shared" si="9"/>
        <v>559.04166666666663</v>
      </c>
      <c r="M25" s="46">
        <f t="shared" si="5"/>
        <v>-2.6857142857142857E-2</v>
      </c>
    </row>
    <row r="26" spans="1:16" x14ac:dyDescent="0.2">
      <c r="A26" t="s">
        <v>19</v>
      </c>
      <c r="B26" s="29">
        <v>12737</v>
      </c>
      <c r="C26" s="26">
        <f>B26/Oldbuscount</f>
        <v>509.48</v>
      </c>
      <c r="D26" s="25">
        <v>19359</v>
      </c>
      <c r="E26" s="26">
        <f t="shared" si="8"/>
        <v>774.36</v>
      </c>
      <c r="F26" s="13"/>
      <c r="G26" s="14"/>
      <c r="H26" s="15">
        <f t="shared" si="11"/>
        <v>19359</v>
      </c>
      <c r="I26" s="25" t="s">
        <v>2</v>
      </c>
      <c r="J26" s="43"/>
      <c r="K26" s="14">
        <f t="shared" si="12"/>
        <v>19359</v>
      </c>
      <c r="L26" s="26">
        <f t="shared" si="9"/>
        <v>806.625</v>
      </c>
      <c r="M26" s="46">
        <f t="shared" si="5"/>
        <v>0</v>
      </c>
    </row>
    <row r="27" spans="1:16" x14ac:dyDescent="0.2">
      <c r="A27" t="s">
        <v>20</v>
      </c>
      <c r="B27" s="29">
        <v>0</v>
      </c>
      <c r="C27" s="26">
        <f t="shared" si="10"/>
        <v>0</v>
      </c>
      <c r="D27" s="25">
        <v>0</v>
      </c>
      <c r="E27" s="26">
        <f t="shared" si="8"/>
        <v>0</v>
      </c>
      <c r="F27" s="13"/>
      <c r="G27" s="14"/>
      <c r="H27" s="15">
        <f t="shared" si="11"/>
        <v>0</v>
      </c>
      <c r="I27" s="25" t="s">
        <v>2</v>
      </c>
      <c r="J27" s="43"/>
      <c r="K27" s="14">
        <f t="shared" si="12"/>
        <v>0</v>
      </c>
      <c r="L27" s="26">
        <f t="shared" si="9"/>
        <v>0</v>
      </c>
      <c r="M27" s="46"/>
    </row>
    <row r="28" spans="1:16" x14ac:dyDescent="0.2">
      <c r="A28" t="s">
        <v>21</v>
      </c>
      <c r="B28" s="29">
        <v>20346</v>
      </c>
      <c r="C28" s="26">
        <f t="shared" si="10"/>
        <v>813.84</v>
      </c>
      <c r="D28" s="25">
        <v>24702</v>
      </c>
      <c r="E28" s="26">
        <f t="shared" si="8"/>
        <v>988.08</v>
      </c>
      <c r="F28" s="13"/>
      <c r="G28" s="14"/>
      <c r="H28" s="15">
        <f t="shared" si="11"/>
        <v>24702</v>
      </c>
      <c r="I28" s="25" t="s">
        <v>2</v>
      </c>
      <c r="J28" s="43"/>
      <c r="K28" s="14">
        <f t="shared" si="12"/>
        <v>24702</v>
      </c>
      <c r="L28" s="26">
        <f t="shared" si="9"/>
        <v>1029.25</v>
      </c>
      <c r="M28" s="46">
        <f t="shared" si="5"/>
        <v>0</v>
      </c>
    </row>
    <row r="29" spans="1:16" x14ac:dyDescent="0.2">
      <c r="A29" t="s">
        <v>22</v>
      </c>
      <c r="B29" s="29">
        <v>2636</v>
      </c>
      <c r="C29" s="26">
        <f t="shared" si="10"/>
        <v>105.44</v>
      </c>
      <c r="D29" s="25">
        <v>2653</v>
      </c>
      <c r="E29" s="26">
        <f t="shared" si="8"/>
        <v>106.12</v>
      </c>
      <c r="F29" s="13"/>
      <c r="G29" s="14"/>
      <c r="H29" s="15">
        <f t="shared" si="11"/>
        <v>2653</v>
      </c>
      <c r="I29" s="25" t="s">
        <v>2</v>
      </c>
      <c r="J29" s="43"/>
      <c r="K29" s="14">
        <f t="shared" si="12"/>
        <v>2653</v>
      </c>
      <c r="L29" s="26">
        <f t="shared" si="9"/>
        <v>110.54166666666667</v>
      </c>
      <c r="M29" s="46">
        <f t="shared" si="5"/>
        <v>0</v>
      </c>
    </row>
    <row r="30" spans="1:16" x14ac:dyDescent="0.2">
      <c r="A30" t="s">
        <v>23</v>
      </c>
      <c r="B30" s="29">
        <v>19119</v>
      </c>
      <c r="C30" s="26">
        <f t="shared" si="10"/>
        <v>764.76</v>
      </c>
      <c r="D30" s="25">
        <v>20294</v>
      </c>
      <c r="E30" s="26">
        <f t="shared" si="8"/>
        <v>811.76</v>
      </c>
      <c r="F30" s="13"/>
      <c r="G30" s="14">
        <v>10000</v>
      </c>
      <c r="H30" s="15">
        <f t="shared" si="11"/>
        <v>30294</v>
      </c>
      <c r="I30" s="25" t="s">
        <v>43</v>
      </c>
      <c r="J30" s="43">
        <v>-10000</v>
      </c>
      <c r="K30" s="14">
        <f t="shared" si="12"/>
        <v>20294</v>
      </c>
      <c r="L30" s="26">
        <f t="shared" si="9"/>
        <v>845.58333333333337</v>
      </c>
      <c r="M30" s="48">
        <f t="shared" si="5"/>
        <v>0.33009836931405556</v>
      </c>
      <c r="N30" s="49" t="s">
        <v>51</v>
      </c>
      <c r="O30" s="49"/>
      <c r="P30" s="49"/>
    </row>
    <row r="31" spans="1:16" x14ac:dyDescent="0.2">
      <c r="A31" s="5" t="s">
        <v>33</v>
      </c>
      <c r="B31" s="29">
        <f>SUM(B22:B30)</f>
        <v>409976</v>
      </c>
      <c r="C31" s="26">
        <f t="shared" ref="C31" si="13">SUM(C22:C30)</f>
        <v>16399.039999999997</v>
      </c>
      <c r="D31" s="25">
        <f>SUM(D22:D30)</f>
        <v>449478</v>
      </c>
      <c r="E31" s="26">
        <f t="shared" ref="E31:L31" si="14">SUM(E22:E30)</f>
        <v>17979.12</v>
      </c>
      <c r="F31" s="10"/>
      <c r="G31" s="11">
        <f t="shared" si="14"/>
        <v>45497</v>
      </c>
      <c r="H31" s="15">
        <f t="shared" si="14"/>
        <v>494975</v>
      </c>
      <c r="I31" s="24"/>
      <c r="J31" s="43">
        <f t="shared" si="14"/>
        <v>-50166</v>
      </c>
      <c r="K31" s="14">
        <f t="shared" si="14"/>
        <v>444809</v>
      </c>
      <c r="L31" s="26">
        <f t="shared" si="14"/>
        <v>18533.708333333336</v>
      </c>
      <c r="M31" s="46">
        <f t="shared" si="5"/>
        <v>9.1917773624930546E-2</v>
      </c>
      <c r="N31" s="6">
        <f>L31/L33</f>
        <v>0.23057027542347674</v>
      </c>
    </row>
    <row r="32" spans="1:16" x14ac:dyDescent="0.2">
      <c r="B32" s="29"/>
      <c r="C32" s="26"/>
      <c r="D32" s="25"/>
      <c r="E32" s="26"/>
      <c r="F32" s="10"/>
      <c r="G32" s="14"/>
      <c r="H32" s="15"/>
      <c r="I32" s="24"/>
      <c r="J32" s="11"/>
      <c r="K32" s="14"/>
      <c r="L32" s="26"/>
      <c r="M32" s="46"/>
    </row>
    <row r="33" spans="1:13" ht="17" thickBot="1" x14ac:dyDescent="0.25">
      <c r="A33" t="s">
        <v>24</v>
      </c>
      <c r="B33" s="30">
        <f>B31+B20</f>
        <v>1810090</v>
      </c>
      <c r="C33" s="28">
        <f t="shared" ref="C33" si="15">C31+C20</f>
        <v>72403.600000000006</v>
      </c>
      <c r="D33" s="27">
        <f>D31+D20</f>
        <v>1937120</v>
      </c>
      <c r="E33" s="28">
        <f t="shared" ref="E33:L33" si="16">E31+E20</f>
        <v>77484.800000000003</v>
      </c>
      <c r="F33" s="17"/>
      <c r="G33" s="18">
        <f t="shared" si="16"/>
        <v>86614.88</v>
      </c>
      <c r="H33" s="19">
        <f t="shared" si="16"/>
        <v>2013734.88</v>
      </c>
      <c r="I33" s="33"/>
      <c r="J33" s="18">
        <f t="shared" si="16"/>
        <v>-84566</v>
      </c>
      <c r="K33" s="34">
        <f t="shared" si="16"/>
        <v>1929168.88</v>
      </c>
      <c r="L33" s="28">
        <f t="shared" si="16"/>
        <v>80382.036666666652</v>
      </c>
      <c r="M33" s="46">
        <f t="shared" si="5"/>
        <v>4.3012057277371098E-2</v>
      </c>
    </row>
    <row r="34" spans="1:13" x14ac:dyDescent="0.2">
      <c r="F34" s="9"/>
      <c r="G34" s="1"/>
      <c r="H34" s="2"/>
      <c r="I34" s="1"/>
      <c r="K34" s="6">
        <f>K33/D33</f>
        <v>0.99589539109606007</v>
      </c>
      <c r="L34" s="6">
        <f>L33/E33</f>
        <v>1.037391032391729</v>
      </c>
      <c r="M34" s="47"/>
    </row>
    <row r="35" spans="1:13" x14ac:dyDescent="0.2">
      <c r="A35" t="s">
        <v>44</v>
      </c>
      <c r="B35" t="s">
        <v>45</v>
      </c>
      <c r="D35" t="s">
        <v>45</v>
      </c>
      <c r="F35" s="9"/>
      <c r="G35" s="1"/>
      <c r="H35" s="2"/>
      <c r="I35" s="1"/>
    </row>
    <row r="37" spans="1:13" x14ac:dyDescent="0.2">
      <c r="A37" s="4">
        <v>1</v>
      </c>
    </row>
    <row r="38" spans="1:13" x14ac:dyDescent="0.2">
      <c r="A38" s="4">
        <v>2</v>
      </c>
    </row>
    <row r="39" spans="1:13" x14ac:dyDescent="0.2">
      <c r="A39" s="4">
        <v>3</v>
      </c>
    </row>
    <row r="40" spans="1:13" x14ac:dyDescent="0.2">
      <c r="A40" s="4">
        <v>4</v>
      </c>
    </row>
    <row r="41" spans="1:13" x14ac:dyDescent="0.2">
      <c r="A41" s="4">
        <v>5</v>
      </c>
    </row>
    <row r="42" spans="1:13" x14ac:dyDescent="0.2">
      <c r="A42" s="4">
        <v>6</v>
      </c>
    </row>
    <row r="43" spans="1:13" x14ac:dyDescent="0.2">
      <c r="A43" s="4">
        <v>7</v>
      </c>
    </row>
    <row r="44" spans="1:13" x14ac:dyDescent="0.2">
      <c r="A44" s="4">
        <v>8</v>
      </c>
    </row>
    <row r="45" spans="1:13" x14ac:dyDescent="0.2">
      <c r="A45" s="4">
        <v>9</v>
      </c>
    </row>
    <row r="46" spans="1:13" x14ac:dyDescent="0.2">
      <c r="A46" s="4">
        <v>10</v>
      </c>
    </row>
    <row r="47" spans="1:13" x14ac:dyDescent="0.2">
      <c r="A47" s="4">
        <v>11</v>
      </c>
    </row>
    <row r="48" spans="1:13" x14ac:dyDescent="0.2">
      <c r="A48" s="4">
        <v>12</v>
      </c>
    </row>
    <row r="49" spans="1:1" x14ac:dyDescent="0.2">
      <c r="A49" s="4">
        <v>13</v>
      </c>
    </row>
    <row r="50" spans="1:1" x14ac:dyDescent="0.2">
      <c r="A50" s="4">
        <v>14</v>
      </c>
    </row>
    <row r="51" spans="1:1" x14ac:dyDescent="0.2">
      <c r="A51" s="4">
        <v>15</v>
      </c>
    </row>
  </sheetData>
  <mergeCells count="4">
    <mergeCell ref="K4:L4"/>
    <mergeCell ref="B2:C2"/>
    <mergeCell ref="F4:G4"/>
    <mergeCell ref="F5:G5"/>
  </mergeCells>
  <phoneticPr fontId="2" type="noConversion"/>
  <printOptions horizontalCentered="1" verticalCentered="1" gridLines="1"/>
  <pageMargins left="0.25" right="0.25" top="0.75" bottom="0.75" header="0.3" footer="0.3"/>
  <pageSetup scale="65" orientation="landscape" horizontalDpi="4294967292" verticalDpi="4294967292"/>
  <extLst>
    <ext xmlns:mx="http://schemas.microsoft.com/office/mac/excel/2008/main" uri="{64002731-A6B0-56B0-2670-7721B7C09600}">
      <mx:PLV Mode="0" OnePage="0" WScale="6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Buscount</vt:lpstr>
      <vt:lpstr>NBuscount</vt:lpstr>
      <vt:lpstr>Newbuscount</vt:lpstr>
      <vt:lpstr>Oldbuscount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Japikse</dc:creator>
  <cp:lastModifiedBy>Doug Palmer</cp:lastModifiedBy>
  <cp:lastPrinted>2015-11-16T16:35:22Z</cp:lastPrinted>
  <dcterms:created xsi:type="dcterms:W3CDTF">2015-11-15T22:15:09Z</dcterms:created>
  <dcterms:modified xsi:type="dcterms:W3CDTF">2021-10-07T18:47:22Z</dcterms:modified>
</cp:coreProperties>
</file>